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PROYECCING2017 TRANSF Y OTROS I" sheetId="1" r:id="rId1"/>
    <sheet name="PROYECCION INGRESOS 2017-2026" sheetId="2" r:id="rId2"/>
    <sheet name="Hoja1" sheetId="3" r:id="rId3"/>
  </sheets>
  <definedNames/>
  <calcPr fullCalcOnLoad="1"/>
</workbook>
</file>

<file path=xl/sharedStrings.xml><?xml version="1.0" encoding="utf-8"?>
<sst xmlns="http://schemas.openxmlformats.org/spreadsheetml/2006/main" count="92" uniqueCount="48">
  <si>
    <t>GERENTE-IMDERTY</t>
  </si>
  <si>
    <t>INSTITUTO MUNICIPAL DEL DEPORTE Y RECREACION MUNICIPIO DE YUMBO-IMDERTY. NIT:805003325-2</t>
  </si>
  <si>
    <t>INGRESOS CORRIENTES NO TRIBUTARIOS</t>
  </si>
  <si>
    <t>APORTES</t>
  </si>
  <si>
    <t>APORTES OTRAS ENTIDADES</t>
  </si>
  <si>
    <t>OTROS APORTES DEL NIVEL CENTRAL DEPARTAMENTAL</t>
  </si>
  <si>
    <t>Transferencia Ley1289/2009 Telefonía Móvil</t>
  </si>
  <si>
    <t>Transferencia Ley1289/2009 Tabaco</t>
  </si>
  <si>
    <t>OTROS INGRESOS NO TRIBUTARIOS:</t>
  </si>
  <si>
    <t xml:space="preserve">Espectáculos Públicos </t>
  </si>
  <si>
    <t>TOTAL INGRESOS</t>
  </si>
  <si>
    <t>Tasa-Arrendamientos Escenarios deportivos</t>
  </si>
  <si>
    <t>RECURSOS DE CAPITAL</t>
  </si>
  <si>
    <t>Otros de Capital</t>
  </si>
  <si>
    <t>YAMILET MURCIA ROJAS</t>
  </si>
  <si>
    <t>ARNULFO LEON MENESES CARDONA</t>
  </si>
  <si>
    <t>SUBGERENTE ADMINISTRATIVO Y FINANCIERO</t>
  </si>
  <si>
    <t>FECHA :JUNIO 21 AÑO 2016</t>
  </si>
  <si>
    <t>IMDERTY</t>
  </si>
  <si>
    <t>%PART</t>
  </si>
  <si>
    <t>%PART PROMEDIO</t>
  </si>
  <si>
    <t>%DE CRECIM ó DECREC</t>
  </si>
  <si>
    <t>PORCENTAJE DE CRE4CIM ó DECREC.</t>
  </si>
  <si>
    <t>FUENTES Y CONCEPTOS</t>
  </si>
  <si>
    <t>2.) Se realizó comparación horizontal sobre el crecimiento de los rubros presupuestales de la vigencia nueva sobre la vigencia anterior, se muestra en renglón separado.</t>
  </si>
  <si>
    <t xml:space="preserve">3.)En el año 2015, se adicionó presupuesto,  considerablemente  para inversión publica en la suma de $12,292,529,133, los cuales se restan para realizar la proyección 2017. </t>
  </si>
  <si>
    <t>4.)El indice de inflación proyectado se estima en el 8,5%, para el 2017, se toma para los gastos de funcionamiento comparando la tendencia.</t>
  </si>
  <si>
    <t>5.) Para la proyeccion de la inversión se toma, la informacion suministrada por planeación año 2017. Se hizo comparación del comportamiento histórico</t>
  </si>
  <si>
    <t>6.) La Tasa Prodeporte, se proyecta con el posible indice de inflación 8,5%. Se hizo análisis del comportamiento histórico. En el año 2016 existe mayor contratación, lo que generó mayor recaudo por TP.</t>
  </si>
  <si>
    <t>1) Se realizaó distribución porcentual en cuanto a la participacion de cada cuenta sobre el total de ingresos (vertical)</t>
  </si>
  <si>
    <t>7.) Se observa un decrecimiento progresivo respecto a lo proyectado por planeación, ver 2017,2018. Se debe revizar este comportamiento para ser coherentes con la propuesta del triángulo de oro.</t>
  </si>
  <si>
    <t>APORTES OTRAS ENTIDADES PARA INVERSION</t>
  </si>
  <si>
    <t>OBSERVACIONES:</t>
  </si>
  <si>
    <r>
      <rPr>
        <b/>
        <sz val="10"/>
        <color indexed="8"/>
        <rFont val="Calibri"/>
        <family val="2"/>
      </rPr>
      <t xml:space="preserve"> RP</t>
    </r>
    <r>
      <rPr>
        <sz val="10"/>
        <color indexed="8"/>
        <rFont val="Calibri"/>
        <family val="2"/>
      </rPr>
      <t>-Transferencia Municipal Funcionamiento</t>
    </r>
  </si>
  <si>
    <r>
      <rPr>
        <b/>
        <sz val="10"/>
        <color indexed="8"/>
        <rFont val="Calibri"/>
        <family val="2"/>
      </rPr>
      <t>RP</t>
    </r>
    <r>
      <rPr>
        <sz val="10"/>
        <color indexed="8"/>
        <rFont val="Calibri"/>
        <family val="2"/>
      </rPr>
      <t>-Transferencia Municipio INVERSION</t>
    </r>
  </si>
  <si>
    <r>
      <rPr>
        <b/>
        <sz val="10"/>
        <color indexed="8"/>
        <rFont val="Calibri"/>
        <family val="2"/>
      </rPr>
      <t>SGP</t>
    </r>
    <r>
      <rPr>
        <sz val="10"/>
        <color indexed="8"/>
        <rFont val="Calibri"/>
        <family val="2"/>
      </rPr>
      <t>-Trasnferencia Mpio SGP INVERSION</t>
    </r>
  </si>
  <si>
    <r>
      <rPr>
        <b/>
        <sz val="10"/>
        <color indexed="8"/>
        <rFont val="Calibri"/>
        <family val="2"/>
      </rPr>
      <t>TP</t>
    </r>
    <r>
      <rPr>
        <sz val="10"/>
        <color indexed="8"/>
        <rFont val="Calibri"/>
        <family val="2"/>
      </rPr>
      <t>-Transferencia Mpio TASA PRODEPORTE INVERSION</t>
    </r>
  </si>
  <si>
    <r>
      <rPr>
        <b/>
        <sz val="10"/>
        <color indexed="8"/>
        <rFont val="Calibri"/>
        <family val="2"/>
      </rPr>
      <t>DPS</t>
    </r>
    <r>
      <rPr>
        <sz val="10"/>
        <color indexed="8"/>
        <rFont val="Calibri"/>
        <family val="2"/>
      </rPr>
      <t>- Departamento de la Prósperidad Social</t>
    </r>
  </si>
  <si>
    <r>
      <rPr>
        <b/>
        <sz val="10"/>
        <color indexed="8"/>
        <rFont val="Calibri"/>
        <family val="2"/>
      </rPr>
      <t>EPU</t>
    </r>
    <r>
      <rPr>
        <sz val="10"/>
        <color indexed="8"/>
        <rFont val="Calibri"/>
        <family val="2"/>
      </rPr>
      <t xml:space="preserve"> Transferencia-epu inversion</t>
    </r>
  </si>
  <si>
    <r>
      <rPr>
        <b/>
        <sz val="10"/>
        <color indexed="8"/>
        <rFont val="Calibri"/>
        <family val="2"/>
      </rPr>
      <t>ELEC</t>
    </r>
    <r>
      <rPr>
        <sz val="10"/>
        <color indexed="8"/>
        <rFont val="Calibri"/>
        <family val="2"/>
      </rPr>
      <t>-Transferencia Mpio Sector Eléctrico-inversion</t>
    </r>
  </si>
  <si>
    <r>
      <rPr>
        <b/>
        <sz val="10"/>
        <color indexed="8"/>
        <rFont val="Calibri"/>
        <family val="2"/>
      </rPr>
      <t>RPADM</t>
    </r>
    <r>
      <rPr>
        <sz val="10"/>
        <color indexed="8"/>
        <rFont val="Calibri"/>
        <family val="2"/>
      </rPr>
      <t>-Inscripciones matrículas y otros</t>
    </r>
  </si>
  <si>
    <t>8,) Los otros ingresos no tributarios, se proyectan sobre el promedio histórico.</t>
  </si>
  <si>
    <t>PROYECCION DE INGRESOS AÑO 2017 al 2026</t>
  </si>
  <si>
    <t>1.) Se toma como base año 2017 y se incrementa por IPC( INDICE DE PRECIOS AL CONSUMIDOR) promedio de los ultimos 10 años: 4,552%</t>
  </si>
  <si>
    <t>(EN PESOS)</t>
  </si>
  <si>
    <t>SUBGERENTE ADMINISTRATIVO Y FINANCIERO-IMDERTY</t>
  </si>
  <si>
    <t>2,) Se aspira que el presupuesto de ingresos del Imderty crezca al menos con el IPC.</t>
  </si>
  <si>
    <t>PROYECCION DE INGRESOS AÑO 2017 (EN PESOS)</t>
  </si>
</sst>
</file>

<file path=xl/styles.xml><?xml version="1.0" encoding="utf-8"?>
<styleSheet xmlns="http://schemas.openxmlformats.org/spreadsheetml/2006/main">
  <numFmts count="3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* #,##0_);_(* \(#,##0\);_(* &quot;-&quot;??_);_(@_)"/>
    <numFmt numFmtId="173" formatCode="&quot;$ &quot;#,##0_);&quot;($ &quot;#,##0\)"/>
    <numFmt numFmtId="174" formatCode="_(&quot;$ &quot;* #,##0_);_(&quot;$ &quot;* \(#,##0\);_(&quot;$ &quot;* \-??_);_(@_)"/>
    <numFmt numFmtId="175" formatCode="_(* #,##0_);_(* \(#,##0\);_(* \-??_);_(@_)"/>
    <numFmt numFmtId="176" formatCode="_(* #,##0.0_);_(* \(#,##0.0\);_(* &quot;-&quot;??_);_(@_)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  <numFmt numFmtId="181" formatCode="_(&quot;$&quot;\ * #,##0.0_);_(&quot;$&quot;\ * \(#,##0.0\);_(&quot;$&quot;\ * &quot;-&quot;??_);_(@_)"/>
    <numFmt numFmtId="182" formatCode="_(&quot;$&quot;\ * #,##0_);_(&quot;$&quot;\ * \(#,##0\);_(&quot;$&quot;\ * &quot;-&quot;??_);_(@_)"/>
    <numFmt numFmtId="183" formatCode="_(* #,##0.000_);_(* \(#,##0.000\);_(* &quot;-&quot;??_);_(@_)"/>
    <numFmt numFmtId="184" formatCode="0.0%"/>
    <numFmt numFmtId="185" formatCode="0.000%"/>
    <numFmt numFmtId="186" formatCode="0.0000%"/>
    <numFmt numFmtId="187" formatCode="0.000"/>
    <numFmt numFmtId="188" formatCode="0.0000"/>
    <numFmt numFmtId="189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i/>
      <sz val="10"/>
      <color indexed="8"/>
      <name val="Calibri"/>
      <family val="2"/>
    </font>
    <font>
      <i/>
      <sz val="10"/>
      <color indexed="8"/>
      <name val="Calibri"/>
      <family val="2"/>
    </font>
    <font>
      <b/>
      <i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i/>
      <sz val="10"/>
      <color theme="1"/>
      <name val="Calibri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b/>
      <i/>
      <sz val="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72">
    <xf numFmtId="0" fontId="0" fillId="0" borderId="0" xfId="0" applyFont="1" applyAlignment="1">
      <alignment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5" fillId="0" borderId="0" xfId="0" applyFont="1" applyAlignment="1">
      <alignment/>
    </xf>
    <xf numFmtId="0" fontId="44" fillId="33" borderId="10" xfId="0" applyFont="1" applyFill="1" applyBorder="1" applyAlignment="1">
      <alignment horizontal="center"/>
    </xf>
    <xf numFmtId="9" fontId="44" fillId="33" borderId="10" xfId="55" applyFont="1" applyFill="1" applyBorder="1" applyAlignment="1">
      <alignment horizontal="center"/>
    </xf>
    <xf numFmtId="9" fontId="44" fillId="33" borderId="10" xfId="55" applyFont="1" applyFill="1" applyBorder="1" applyAlignment="1">
      <alignment horizontal="justify" vertical="top" wrapText="1"/>
    </xf>
    <xf numFmtId="1" fontId="44" fillId="33" borderId="10" xfId="55" applyNumberFormat="1" applyFont="1" applyFill="1" applyBorder="1" applyAlignment="1">
      <alignment horizontal="justify" vertical="top" wrapText="1"/>
    </xf>
    <xf numFmtId="1" fontId="44" fillId="33" borderId="10" xfId="55" applyNumberFormat="1" applyFont="1" applyFill="1" applyBorder="1" applyAlignment="1">
      <alignment horizontal="center"/>
    </xf>
    <xf numFmtId="182" fontId="45" fillId="0" borderId="10" xfId="51" applyNumberFormat="1" applyFont="1" applyBorder="1" applyAlignment="1">
      <alignment/>
    </xf>
    <xf numFmtId="9" fontId="45" fillId="0" borderId="10" xfId="55" applyFont="1" applyBorder="1" applyAlignment="1">
      <alignment/>
    </xf>
    <xf numFmtId="182" fontId="44" fillId="0" borderId="10" xfId="51" applyNumberFormat="1" applyFont="1" applyBorder="1" applyAlignment="1">
      <alignment/>
    </xf>
    <xf numFmtId="10" fontId="44" fillId="0" borderId="10" xfId="55" applyNumberFormat="1" applyFont="1" applyBorder="1" applyAlignment="1">
      <alignment/>
    </xf>
    <xf numFmtId="182" fontId="46" fillId="0" borderId="10" xfId="51" applyNumberFormat="1" applyFont="1" applyBorder="1" applyAlignment="1">
      <alignment/>
    </xf>
    <xf numFmtId="10" fontId="46" fillId="0" borderId="10" xfId="55" applyNumberFormat="1" applyFont="1" applyBorder="1" applyAlignment="1">
      <alignment/>
    </xf>
    <xf numFmtId="44" fontId="44" fillId="0" borderId="10" xfId="51" applyFont="1" applyBorder="1" applyAlignment="1">
      <alignment/>
    </xf>
    <xf numFmtId="182" fontId="46" fillId="34" borderId="10" xfId="51" applyNumberFormat="1" applyFont="1" applyFill="1" applyBorder="1" applyAlignment="1">
      <alignment/>
    </xf>
    <xf numFmtId="10" fontId="46" fillId="34" borderId="10" xfId="55" applyNumberFormat="1" applyFont="1" applyFill="1" applyBorder="1" applyAlignment="1">
      <alignment/>
    </xf>
    <xf numFmtId="9" fontId="46" fillId="34" borderId="10" xfId="55" applyFont="1" applyFill="1" applyBorder="1" applyAlignment="1">
      <alignment/>
    </xf>
    <xf numFmtId="44" fontId="44" fillId="34" borderId="10" xfId="51" applyFont="1" applyFill="1" applyBorder="1" applyAlignment="1">
      <alignment/>
    </xf>
    <xf numFmtId="182" fontId="43" fillId="0" borderId="10" xfId="51" applyNumberFormat="1" applyFont="1" applyBorder="1" applyAlignment="1">
      <alignment/>
    </xf>
    <xf numFmtId="10" fontId="43" fillId="0" borderId="10" xfId="55" applyNumberFormat="1" applyFont="1" applyBorder="1" applyAlignment="1">
      <alignment/>
    </xf>
    <xf numFmtId="182" fontId="44" fillId="35" borderId="10" xfId="51" applyNumberFormat="1" applyFont="1" applyFill="1" applyBorder="1" applyAlignment="1">
      <alignment/>
    </xf>
    <xf numFmtId="182" fontId="44" fillId="34" borderId="10" xfId="51" applyNumberFormat="1" applyFont="1" applyFill="1" applyBorder="1" applyAlignment="1">
      <alignment/>
    </xf>
    <xf numFmtId="182" fontId="43" fillId="34" borderId="10" xfId="51" applyNumberFormat="1" applyFont="1" applyFill="1" applyBorder="1" applyAlignment="1">
      <alignment/>
    </xf>
    <xf numFmtId="182" fontId="46" fillId="36" borderId="10" xfId="51" applyNumberFormat="1" applyFont="1" applyFill="1" applyBorder="1" applyAlignment="1">
      <alignment/>
    </xf>
    <xf numFmtId="182" fontId="44" fillId="33" borderId="10" xfId="51" applyNumberFormat="1" applyFont="1" applyFill="1" applyBorder="1" applyAlignment="1">
      <alignment/>
    </xf>
    <xf numFmtId="10" fontId="44" fillId="33" borderId="10" xfId="55" applyNumberFormat="1" applyFont="1" applyFill="1" applyBorder="1" applyAlignment="1">
      <alignment/>
    </xf>
    <xf numFmtId="10" fontId="46" fillId="33" borderId="10" xfId="55" applyNumberFormat="1" applyFont="1" applyFill="1" applyBorder="1" applyAlignment="1">
      <alignment/>
    </xf>
    <xf numFmtId="0" fontId="43" fillId="0" borderId="11" xfId="0" applyFont="1" applyBorder="1" applyAlignment="1">
      <alignment/>
    </xf>
    <xf numFmtId="0" fontId="43" fillId="0" borderId="11" xfId="0" applyFont="1" applyFill="1" applyBorder="1" applyAlignment="1">
      <alignment/>
    </xf>
    <xf numFmtId="0" fontId="43" fillId="0" borderId="0" xfId="0" applyFont="1" applyFill="1" applyBorder="1" applyAlignment="1">
      <alignment/>
    </xf>
    <xf numFmtId="0" fontId="45" fillId="0" borderId="0" xfId="0" applyFont="1" applyBorder="1" applyAlignment="1">
      <alignment/>
    </xf>
    <xf numFmtId="0" fontId="43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12" xfId="0" applyFont="1" applyBorder="1" applyAlignment="1">
      <alignment/>
    </xf>
    <xf numFmtId="0" fontId="45" fillId="0" borderId="0" xfId="0" applyFont="1" applyAlignment="1">
      <alignment horizontal="left"/>
    </xf>
    <xf numFmtId="0" fontId="43" fillId="0" borderId="10" xfId="0" applyFont="1" applyBorder="1" applyAlignment="1">
      <alignment horizontal="justify" vertical="top" wrapText="1"/>
    </xf>
    <xf numFmtId="0" fontId="45" fillId="34" borderId="10" xfId="0" applyFont="1" applyFill="1" applyBorder="1" applyAlignment="1">
      <alignment horizontal="justify" vertical="top" wrapText="1"/>
    </xf>
    <xf numFmtId="0" fontId="45" fillId="0" borderId="10" xfId="0" applyFont="1" applyBorder="1" applyAlignment="1">
      <alignment horizontal="justify" vertical="top" wrapText="1"/>
    </xf>
    <xf numFmtId="0" fontId="44" fillId="0" borderId="10" xfId="0" applyFont="1" applyBorder="1" applyAlignment="1">
      <alignment horizontal="justify" vertical="top" wrapText="1"/>
    </xf>
    <xf numFmtId="0" fontId="45" fillId="33" borderId="10" xfId="0" applyFont="1" applyFill="1" applyBorder="1" applyAlignment="1">
      <alignment horizontal="justify" vertical="top" wrapText="1"/>
    </xf>
    <xf numFmtId="0" fontId="43" fillId="33" borderId="10" xfId="0" applyFont="1" applyFill="1" applyBorder="1" applyAlignment="1">
      <alignment horizontal="justify" vertical="top" wrapText="1"/>
    </xf>
    <xf numFmtId="0" fontId="45" fillId="0" borderId="0" xfId="0" applyFont="1" applyAlignment="1">
      <alignment horizontal="left"/>
    </xf>
    <xf numFmtId="0" fontId="44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5" fillId="0" borderId="10" xfId="0" applyFont="1" applyBorder="1" applyAlignment="1">
      <alignment/>
    </xf>
    <xf numFmtId="0" fontId="45" fillId="33" borderId="10" xfId="0" applyFont="1" applyFill="1" applyBorder="1" applyAlignment="1">
      <alignment/>
    </xf>
    <xf numFmtId="1" fontId="45" fillId="33" borderId="10" xfId="55" applyNumberFormat="1" applyFont="1" applyFill="1" applyBorder="1" applyAlignment="1">
      <alignment horizontal="center"/>
    </xf>
    <xf numFmtId="9" fontId="45" fillId="33" borderId="10" xfId="55" applyFont="1" applyFill="1" applyBorder="1" applyAlignment="1">
      <alignment horizontal="center"/>
    </xf>
    <xf numFmtId="0" fontId="43" fillId="0" borderId="10" xfId="0" applyFont="1" applyFill="1" applyBorder="1" applyAlignment="1">
      <alignment/>
    </xf>
    <xf numFmtId="0" fontId="44" fillId="33" borderId="10" xfId="0" applyFont="1" applyFill="1" applyBorder="1" applyAlignment="1">
      <alignment horizontal="justify" vertical="top" wrapText="1"/>
    </xf>
    <xf numFmtId="182" fontId="43" fillId="33" borderId="10" xfId="51" applyNumberFormat="1" applyFont="1" applyFill="1" applyBorder="1" applyAlignment="1">
      <alignment/>
    </xf>
    <xf numFmtId="10" fontId="43" fillId="33" borderId="10" xfId="55" applyNumberFormat="1" applyFont="1" applyFill="1" applyBorder="1" applyAlignment="1">
      <alignment/>
    </xf>
    <xf numFmtId="182" fontId="46" fillId="33" borderId="10" xfId="51" applyNumberFormat="1" applyFont="1" applyFill="1" applyBorder="1" applyAlignment="1">
      <alignment/>
    </xf>
    <xf numFmtId="0" fontId="45" fillId="35" borderId="10" xfId="0" applyFont="1" applyFill="1" applyBorder="1" applyAlignment="1">
      <alignment horizontal="justify" vertical="top" wrapText="1"/>
    </xf>
    <xf numFmtId="182" fontId="45" fillId="33" borderId="10" xfId="51" applyNumberFormat="1" applyFont="1" applyFill="1" applyBorder="1" applyAlignment="1">
      <alignment/>
    </xf>
    <xf numFmtId="182" fontId="45" fillId="35" borderId="10" xfId="51" applyNumberFormat="1" applyFont="1" applyFill="1" applyBorder="1" applyAlignment="1">
      <alignment/>
    </xf>
    <xf numFmtId="0" fontId="46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3" xfId="0" applyFont="1" applyBorder="1" applyAlignment="1">
      <alignment/>
    </xf>
    <xf numFmtId="0" fontId="45" fillId="0" borderId="14" xfId="0" applyFont="1" applyBorder="1" applyAlignment="1">
      <alignment/>
    </xf>
    <xf numFmtId="0" fontId="43" fillId="0" borderId="10" xfId="0" applyFont="1" applyFill="1" applyBorder="1" applyAlignment="1">
      <alignment horizontal="justify" vertical="top" wrapText="1"/>
    </xf>
    <xf numFmtId="0" fontId="45" fillId="0" borderId="0" xfId="0" applyFont="1" applyAlignment="1">
      <alignment horizontal="justify" vertical="top" wrapText="1"/>
    </xf>
    <xf numFmtId="0" fontId="45" fillId="0" borderId="0" xfId="0" applyFont="1" applyAlignment="1">
      <alignment horizontal="left"/>
    </xf>
    <xf numFmtId="0" fontId="44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5" fillId="0" borderId="14" xfId="0" applyFont="1" applyBorder="1" applyAlignment="1">
      <alignment horizontal="left"/>
    </xf>
    <xf numFmtId="0" fontId="45" fillId="0" borderId="15" xfId="0" applyFont="1" applyBorder="1" applyAlignment="1">
      <alignment horizontal="center"/>
    </xf>
    <xf numFmtId="0" fontId="45" fillId="0" borderId="16" xfId="0" applyFont="1" applyBorder="1" applyAlignment="1">
      <alignment horizontal="center"/>
    </xf>
    <xf numFmtId="0" fontId="45" fillId="0" borderId="17" xfId="0" applyFont="1" applyBorder="1" applyAlignment="1">
      <alignment horizontal="center"/>
    </xf>
    <xf numFmtId="0" fontId="47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55"/>
  <sheetViews>
    <sheetView tabSelected="1" zoomScalePageLayoutView="0" workbookViewId="0" topLeftCell="F16">
      <selection activeCell="W41" sqref="W41"/>
    </sheetView>
  </sheetViews>
  <sheetFormatPr defaultColWidth="11.421875" defaultRowHeight="15"/>
  <cols>
    <col min="1" max="1" width="7.00390625" style="3" customWidth="1"/>
    <col min="2" max="2" width="44.00390625" style="3" customWidth="1"/>
    <col min="3" max="3" width="18.8515625" style="3" bestFit="1" customWidth="1"/>
    <col min="4" max="4" width="9.7109375" style="3" customWidth="1"/>
    <col min="5" max="5" width="18.57421875" style="3" customWidth="1"/>
    <col min="6" max="6" width="8.8515625" style="3" customWidth="1"/>
    <col min="7" max="7" width="18.8515625" style="3" bestFit="1" customWidth="1"/>
    <col min="8" max="8" width="8.7109375" style="3" customWidth="1"/>
    <col min="9" max="9" width="17.28125" style="3" bestFit="1" customWidth="1"/>
    <col min="10" max="10" width="8.57421875" style="3" customWidth="1"/>
    <col min="11" max="11" width="18.421875" style="3" bestFit="1" customWidth="1"/>
    <col min="12" max="12" width="8.57421875" style="3" customWidth="1"/>
    <col min="13" max="13" width="12.8515625" style="3" customWidth="1"/>
    <col min="14" max="14" width="13.8515625" style="3" customWidth="1"/>
    <col min="15" max="15" width="17.421875" style="3" customWidth="1"/>
    <col min="16" max="16" width="8.57421875" style="3" customWidth="1"/>
    <col min="17" max="16384" width="11.421875" style="3" customWidth="1"/>
  </cols>
  <sheetData>
    <row r="1" spans="2:16" ht="12.75">
      <c r="B1" s="65" t="s">
        <v>1</v>
      </c>
      <c r="C1" s="65"/>
      <c r="D1" s="65"/>
      <c r="E1" s="65"/>
      <c r="F1" s="65"/>
      <c r="G1" s="65"/>
      <c r="H1" s="65"/>
      <c r="I1" s="65"/>
      <c r="J1" s="65"/>
      <c r="K1" s="65"/>
      <c r="L1" s="2"/>
      <c r="P1" s="2"/>
    </row>
    <row r="2" spans="2:16" ht="12.75">
      <c r="B2" s="65" t="s">
        <v>47</v>
      </c>
      <c r="C2" s="65"/>
      <c r="D2" s="65"/>
      <c r="E2" s="65"/>
      <c r="F2" s="65"/>
      <c r="G2" s="65"/>
      <c r="H2" s="65"/>
      <c r="I2" s="65"/>
      <c r="J2" s="65"/>
      <c r="K2" s="65"/>
      <c r="L2" s="2"/>
      <c r="P2" s="2"/>
    </row>
    <row r="3" spans="2:16" ht="25.5">
      <c r="B3" s="46"/>
      <c r="C3" s="4">
        <v>2012</v>
      </c>
      <c r="D3" s="5" t="s">
        <v>19</v>
      </c>
      <c r="E3" s="4">
        <v>2013</v>
      </c>
      <c r="F3" s="5" t="s">
        <v>19</v>
      </c>
      <c r="G3" s="4">
        <v>2014</v>
      </c>
      <c r="H3" s="5" t="s">
        <v>19</v>
      </c>
      <c r="I3" s="4">
        <v>2015</v>
      </c>
      <c r="J3" s="5" t="s">
        <v>19</v>
      </c>
      <c r="K3" s="4">
        <v>2016</v>
      </c>
      <c r="L3" s="5" t="s">
        <v>19</v>
      </c>
      <c r="M3" s="6" t="s">
        <v>20</v>
      </c>
      <c r="N3" s="7" t="s">
        <v>21</v>
      </c>
      <c r="O3" s="8">
        <v>2017</v>
      </c>
      <c r="P3" s="5" t="s">
        <v>19</v>
      </c>
    </row>
    <row r="4" spans="2:16" ht="12.75">
      <c r="B4" s="37" t="s">
        <v>2</v>
      </c>
      <c r="C4" s="9"/>
      <c r="D4" s="10"/>
      <c r="E4" s="9"/>
      <c r="F4" s="10"/>
      <c r="G4" s="9"/>
      <c r="H4" s="10"/>
      <c r="I4" s="9"/>
      <c r="J4" s="10"/>
      <c r="K4" s="9"/>
      <c r="L4" s="10"/>
      <c r="M4" s="10"/>
      <c r="N4" s="10"/>
      <c r="O4" s="10"/>
      <c r="P4" s="10"/>
    </row>
    <row r="5" spans="2:16" ht="12.75">
      <c r="B5" s="37" t="s">
        <v>3</v>
      </c>
      <c r="C5" s="9"/>
      <c r="D5" s="10"/>
      <c r="E5" s="9"/>
      <c r="F5" s="10"/>
      <c r="G5" s="9"/>
      <c r="H5" s="10"/>
      <c r="I5" s="9"/>
      <c r="J5" s="10"/>
      <c r="K5" s="9"/>
      <c r="L5" s="10"/>
      <c r="M5" s="10"/>
      <c r="N5" s="10"/>
      <c r="O5" s="10"/>
      <c r="P5" s="10"/>
    </row>
    <row r="6" spans="2:16" ht="25.5">
      <c r="B6" s="37" t="s">
        <v>5</v>
      </c>
      <c r="C6" s="11">
        <f>C7+C8</f>
        <v>51432264</v>
      </c>
      <c r="D6" s="12">
        <f>C6/C41</f>
        <v>0.010956454627328038</v>
      </c>
      <c r="E6" s="11">
        <f aca="true" t="shared" si="0" ref="E6:K6">E7+E8</f>
        <v>28293500</v>
      </c>
      <c r="F6" s="12">
        <f>E6/E41</f>
        <v>0.006200309362686346</v>
      </c>
      <c r="G6" s="11">
        <f t="shared" si="0"/>
        <v>14355812</v>
      </c>
      <c r="H6" s="12">
        <f>G6/G41</f>
        <v>0.002437436120140382</v>
      </c>
      <c r="I6" s="11">
        <f t="shared" si="0"/>
        <v>39324515</v>
      </c>
      <c r="J6" s="12">
        <f>I6/I41</f>
        <v>0.005157588435768676</v>
      </c>
      <c r="K6" s="11">
        <f t="shared" si="0"/>
        <v>0</v>
      </c>
      <c r="L6" s="12">
        <f>K6/K41</f>
        <v>0</v>
      </c>
      <c r="M6" s="12">
        <f>(D6+F6+H6+J6+L6)/5</f>
        <v>0.004950357709184687</v>
      </c>
      <c r="N6" s="12"/>
      <c r="O6" s="11">
        <f>I6*(1+0.43)</f>
        <v>56234056.449999996</v>
      </c>
      <c r="P6" s="12">
        <f>O6/O41</f>
        <v>0.006095748041966424</v>
      </c>
    </row>
    <row r="7" spans="2:16" ht="12.75">
      <c r="B7" s="37" t="s">
        <v>7</v>
      </c>
      <c r="C7" s="13">
        <v>37494577</v>
      </c>
      <c r="D7" s="14"/>
      <c r="E7" s="13">
        <v>0</v>
      </c>
      <c r="F7" s="14"/>
      <c r="G7" s="13"/>
      <c r="H7" s="14"/>
      <c r="I7" s="13"/>
      <c r="J7" s="14"/>
      <c r="K7" s="13">
        <v>0</v>
      </c>
      <c r="L7" s="14"/>
      <c r="M7" s="14"/>
      <c r="N7" s="14"/>
      <c r="O7" s="15">
        <f>I7*(1+0.43)</f>
        <v>0</v>
      </c>
      <c r="P7" s="14"/>
    </row>
    <row r="8" spans="2:16" ht="12.75">
      <c r="B8" s="37" t="s">
        <v>6</v>
      </c>
      <c r="C8" s="13">
        <v>13937687</v>
      </c>
      <c r="D8" s="14"/>
      <c r="E8" s="13">
        <v>28293500</v>
      </c>
      <c r="F8" s="14"/>
      <c r="G8" s="13">
        <v>14355812</v>
      </c>
      <c r="H8" s="14"/>
      <c r="I8" s="13">
        <v>39324515</v>
      </c>
      <c r="J8" s="14"/>
      <c r="K8" s="13">
        <v>0</v>
      </c>
      <c r="L8" s="14"/>
      <c r="M8" s="14"/>
      <c r="N8" s="14"/>
      <c r="O8" s="11">
        <f>I8*(1+0.43)</f>
        <v>56234056.449999996</v>
      </c>
      <c r="P8" s="14"/>
    </row>
    <row r="9" spans="2:16" ht="12.75">
      <c r="B9" s="38" t="s">
        <v>22</v>
      </c>
      <c r="C9" s="16">
        <v>0</v>
      </c>
      <c r="D9" s="17"/>
      <c r="E9" s="18">
        <f>E8/C8</f>
        <v>2.029999669242106</v>
      </c>
      <c r="F9" s="17"/>
      <c r="G9" s="18">
        <f>G8/E8</f>
        <v>0.5073890469542475</v>
      </c>
      <c r="H9" s="17"/>
      <c r="I9" s="18">
        <f>I8/G8</f>
        <v>2.7392748665139943</v>
      </c>
      <c r="J9" s="17"/>
      <c r="K9" s="18">
        <f>K8/I8</f>
        <v>0</v>
      </c>
      <c r="L9" s="18"/>
      <c r="M9" s="17"/>
      <c r="N9" s="17">
        <f>(C9+E9+G9+I9+K9)/4</f>
        <v>1.319165895677587</v>
      </c>
      <c r="O9" s="19"/>
      <c r="P9" s="18"/>
    </row>
    <row r="10" spans="2:16" ht="12.75">
      <c r="B10" s="37" t="s">
        <v>4</v>
      </c>
      <c r="C10" s="20">
        <f>C12+C16+C18+C20+C22+C24+C26+C29</f>
        <v>4630308271</v>
      </c>
      <c r="D10" s="21">
        <f>C10/C41</f>
        <v>0.986380115052941</v>
      </c>
      <c r="E10" s="20">
        <f>E12+E16+E18+E20+E22+E24+E26+E29</f>
        <v>4521331684</v>
      </c>
      <c r="F10" s="21">
        <f>E10/E41</f>
        <v>0.9908160945841138</v>
      </c>
      <c r="G10" s="20">
        <f>G12+G16+G18+G20+G22+G24+G26+G29</f>
        <v>5859908711</v>
      </c>
      <c r="H10" s="21">
        <f>G10/G41</f>
        <v>0.9949387156168293</v>
      </c>
      <c r="I10" s="20">
        <f>I12+I16+I18+I20+I22+I24+I26+I29</f>
        <v>7573207590</v>
      </c>
      <c r="J10" s="21">
        <f>I10/I41</f>
        <v>0.993260511613673</v>
      </c>
      <c r="K10" s="20">
        <f>K12+K16+K18+K20+K22+K24+K26+K29</f>
        <v>8111410376</v>
      </c>
      <c r="L10" s="21">
        <f>K10/K41</f>
        <v>1</v>
      </c>
      <c r="M10" s="12">
        <f aca="true" t="shared" si="1" ref="M10:M39">(D10+F10+H10+J10+L10)/5</f>
        <v>0.9930790873735115</v>
      </c>
      <c r="N10" s="21"/>
      <c r="O10" s="11">
        <f>O12+O16+O18+O20</f>
        <v>9155856772.740833</v>
      </c>
      <c r="P10" s="21">
        <f>O10/O41</f>
        <v>0.9924910191137378</v>
      </c>
    </row>
    <row r="11" spans="2:16" ht="12.75">
      <c r="B11" s="37"/>
      <c r="C11" s="16">
        <v>0</v>
      </c>
      <c r="D11" s="17"/>
      <c r="E11" s="18">
        <f>E10/C10</f>
        <v>0.9764645071943634</v>
      </c>
      <c r="F11" s="17"/>
      <c r="G11" s="18">
        <f>G10/E10</f>
        <v>1.2960581352031593</v>
      </c>
      <c r="H11" s="17"/>
      <c r="I11" s="18">
        <f>I10/G10</f>
        <v>1.2923763770899468</v>
      </c>
      <c r="J11" s="17"/>
      <c r="K11" s="18">
        <f>K10/I10</f>
        <v>1.0710666886657996</v>
      </c>
      <c r="L11" s="18"/>
      <c r="M11" s="17"/>
      <c r="N11" s="17">
        <f>(C11+E11+G11+I11+K11)/4</f>
        <v>1.1589914270383173</v>
      </c>
      <c r="O11" s="19"/>
      <c r="P11" s="18"/>
    </row>
    <row r="12" spans="2:16" ht="12.75">
      <c r="B12" s="39" t="s">
        <v>33</v>
      </c>
      <c r="C12" s="13">
        <v>1045000000</v>
      </c>
      <c r="D12" s="21">
        <f>C12/C41</f>
        <v>0.22261308748838665</v>
      </c>
      <c r="E12" s="13">
        <v>1165479000</v>
      </c>
      <c r="F12" s="21">
        <f>E12/E41</f>
        <v>0.25540602455384875</v>
      </c>
      <c r="G12" s="13">
        <v>998358000</v>
      </c>
      <c r="H12" s="21">
        <f>G12/G41</f>
        <v>0.1695086178358362</v>
      </c>
      <c r="I12" s="13">
        <v>1042314000</v>
      </c>
      <c r="J12" s="21">
        <f>I12/I41</f>
        <v>0.13670420685009824</v>
      </c>
      <c r="K12" s="13">
        <v>1089149000</v>
      </c>
      <c r="L12" s="21">
        <f>K12/K41</f>
        <v>0.1342736897177054</v>
      </c>
      <c r="M12" s="14">
        <f t="shared" si="1"/>
        <v>0.18370112528917504</v>
      </c>
      <c r="N12" s="21"/>
      <c r="O12" s="22">
        <v>1522481765</v>
      </c>
      <c r="P12" s="21">
        <f>O12/O41</f>
        <v>0.165036382288732</v>
      </c>
    </row>
    <row r="13" spans="2:16" ht="12.75">
      <c r="B13" s="39"/>
      <c r="C13" s="16">
        <v>0</v>
      </c>
      <c r="D13" s="17"/>
      <c r="E13" s="18">
        <f>E12/C12</f>
        <v>1.115290909090909</v>
      </c>
      <c r="F13" s="17"/>
      <c r="G13" s="18">
        <f>G12/E12</f>
        <v>0.8566074549605784</v>
      </c>
      <c r="H13" s="17"/>
      <c r="I13" s="18">
        <f>I12/G12</f>
        <v>1.0440282944595025</v>
      </c>
      <c r="J13" s="17"/>
      <c r="K13" s="18">
        <f>K12/I12</f>
        <v>1.0449336764161279</v>
      </c>
      <c r="L13" s="18"/>
      <c r="M13" s="17"/>
      <c r="N13" s="17">
        <f>(C13+E13+G13+I13+K13)/4</f>
        <v>1.0152150837317795</v>
      </c>
      <c r="O13" s="23"/>
      <c r="P13" s="18"/>
    </row>
    <row r="14" spans="2:16" ht="12.75">
      <c r="B14" s="40" t="s">
        <v>31</v>
      </c>
      <c r="C14" s="24">
        <f>C16+C18+C20+C22+C24+C26+C22+C24+C26+C29</f>
        <v>3585308271</v>
      </c>
      <c r="D14" s="17">
        <f>C14/C41</f>
        <v>0.7637670275645543</v>
      </c>
      <c r="E14" s="24">
        <f>E16+E18+E20+E22+E24+E26+E22+E24+E26+E29</f>
        <v>3355852684</v>
      </c>
      <c r="F14" s="17">
        <f>E14/E41</f>
        <v>0.735410070030265</v>
      </c>
      <c r="G14" s="24">
        <f>G16+G18+G20+G22+G24+G26+G22+G24+G26+G29</f>
        <v>4861550711</v>
      </c>
      <c r="H14" s="17">
        <f>G14/G41</f>
        <v>0.8254300977809932</v>
      </c>
      <c r="I14" s="24">
        <f>I16+I18+I20+I22+I24+I26+I22+I24+I26+I29</f>
        <v>6811267422</v>
      </c>
      <c r="J14" s="17">
        <f>I14/I41</f>
        <v>0.8933286040180055</v>
      </c>
      <c r="K14" s="24">
        <f>K16+K18+K20+K22+K24+K26+K22+K24+K26+K29</f>
        <v>7121261376</v>
      </c>
      <c r="L14" s="17">
        <f>K14/K41</f>
        <v>0.877931339421607</v>
      </c>
      <c r="M14" s="17">
        <f t="shared" si="1"/>
        <v>0.819173427763085</v>
      </c>
      <c r="N14" s="18"/>
      <c r="O14" s="24">
        <f>O16+O18+O20+O22+O24+O26+O22+O24+O26+O29</f>
        <v>7633375007.740834</v>
      </c>
      <c r="P14" s="17">
        <f>O14/O41</f>
        <v>0.8274546368250059</v>
      </c>
    </row>
    <row r="15" spans="2:16" ht="12.75">
      <c r="B15" s="40"/>
      <c r="C15" s="24"/>
      <c r="D15" s="17"/>
      <c r="E15" s="18">
        <f>E14/C14</f>
        <v>0.936001155366202</v>
      </c>
      <c r="F15" s="17"/>
      <c r="G15" s="18">
        <f>G14/E14</f>
        <v>1.4486782254116373</v>
      </c>
      <c r="H15" s="17"/>
      <c r="I15" s="18">
        <f>I14/G14</f>
        <v>1.4010483129567008</v>
      </c>
      <c r="J15" s="17"/>
      <c r="K15" s="18">
        <f>K14/I14</f>
        <v>1.0455119340930203</v>
      </c>
      <c r="L15" s="17"/>
      <c r="M15" s="17"/>
      <c r="N15" s="17">
        <f>(C15+E15+G15+I15+K15)/4</f>
        <v>1.2078099069568902</v>
      </c>
      <c r="O15" s="24"/>
      <c r="P15" s="17"/>
    </row>
    <row r="16" spans="2:16" ht="12.75">
      <c r="B16" s="39" t="s">
        <v>34</v>
      </c>
      <c r="C16" s="13">
        <v>3032700000</v>
      </c>
      <c r="D16" s="21">
        <f>C16/C41</f>
        <v>0.6460466128478758</v>
      </c>
      <c r="E16" s="13">
        <v>2671347342</v>
      </c>
      <c r="F16" s="21">
        <f>E16/E41</f>
        <v>0.5854058329860174</v>
      </c>
      <c r="G16" s="13">
        <v>4113131980</v>
      </c>
      <c r="H16" s="21">
        <f>G16/G41</f>
        <v>0.6983580207762909</v>
      </c>
      <c r="I16" s="25">
        <v>4746895943</v>
      </c>
      <c r="J16" s="21">
        <f>I16/I41</f>
        <v>0.6225769248880512</v>
      </c>
      <c r="K16" s="13">
        <v>5340140233</v>
      </c>
      <c r="L16" s="21">
        <f>K16/K41</f>
        <v>0.6583491631492816</v>
      </c>
      <c r="M16" s="14">
        <f t="shared" si="1"/>
        <v>0.6421473109295034</v>
      </c>
      <c r="N16" s="21"/>
      <c r="O16" s="11">
        <v>5926000000</v>
      </c>
      <c r="P16" s="21">
        <f>O16/O41</f>
        <v>0.6423759048720205</v>
      </c>
    </row>
    <row r="17" spans="2:16" ht="12.75">
      <c r="B17" s="39"/>
      <c r="C17" s="16">
        <v>0</v>
      </c>
      <c r="D17" s="17"/>
      <c r="E17" s="18">
        <f>E16/C16</f>
        <v>0.8808478721930952</v>
      </c>
      <c r="F17" s="17"/>
      <c r="G17" s="18">
        <f>G16/E16</f>
        <v>1.539721890647345</v>
      </c>
      <c r="H17" s="17"/>
      <c r="I17" s="18">
        <f>I16/G16</f>
        <v>1.1540830603252366</v>
      </c>
      <c r="J17" s="17"/>
      <c r="K17" s="18">
        <f>K16/I16</f>
        <v>1.1249752042436967</v>
      </c>
      <c r="L17" s="18"/>
      <c r="M17" s="17"/>
      <c r="N17" s="17">
        <f>(C17+E17+G17+I17+K17)/4</f>
        <v>1.1749070068523433</v>
      </c>
      <c r="O17" s="23"/>
      <c r="P17" s="18"/>
    </row>
    <row r="18" spans="2:16" ht="12.75">
      <c r="B18" s="39" t="s">
        <v>35</v>
      </c>
      <c r="C18" s="13">
        <v>227147675</v>
      </c>
      <c r="D18" s="21">
        <f>C18/C41</f>
        <v>0.048388560045510634</v>
      </c>
      <c r="E18" s="13">
        <v>249128793</v>
      </c>
      <c r="F18" s="21">
        <f>E18/E41</f>
        <v>0.0545947156680032</v>
      </c>
      <c r="G18" s="13">
        <v>264073645</v>
      </c>
      <c r="H18" s="21">
        <f>G18/G41</f>
        <v>0.04483637990662796</v>
      </c>
      <c r="I18" s="13">
        <v>277492455</v>
      </c>
      <c r="J18" s="21">
        <f>I18/I41</f>
        <v>0.0363943935969982</v>
      </c>
      <c r="K18" s="13">
        <v>299820395</v>
      </c>
      <c r="L18" s="21">
        <f>K18/K41</f>
        <v>0.03696279452055675</v>
      </c>
      <c r="M18" s="14">
        <f t="shared" si="1"/>
        <v>0.044235368747539354</v>
      </c>
      <c r="N18" s="21"/>
      <c r="O18" s="11">
        <f>K18*N19</f>
        <v>321410199.74083424</v>
      </c>
      <c r="P18" s="21">
        <f>O18/O41</f>
        <v>0.03484073032291853</v>
      </c>
    </row>
    <row r="19" spans="2:16" ht="12.75">
      <c r="B19" s="39"/>
      <c r="C19" s="16">
        <v>0</v>
      </c>
      <c r="D19" s="17"/>
      <c r="E19" s="18">
        <f>E18/C18</f>
        <v>1.0967701650479142</v>
      </c>
      <c r="F19" s="17"/>
      <c r="G19" s="18">
        <f>G18/E18</f>
        <v>1.0599884574562202</v>
      </c>
      <c r="H19" s="17"/>
      <c r="I19" s="18">
        <f>I18/G18</f>
        <v>1.050814650587339</v>
      </c>
      <c r="J19" s="17"/>
      <c r="K19" s="18">
        <f>K18/I18</f>
        <v>1.0804632327751038</v>
      </c>
      <c r="L19" s="18"/>
      <c r="M19" s="17"/>
      <c r="N19" s="17">
        <f>(C19+E19+G19+I19+K19)/4</f>
        <v>1.0720091264666443</v>
      </c>
      <c r="O19" s="23"/>
      <c r="P19" s="18"/>
    </row>
    <row r="20" spans="2:16" ht="12.75">
      <c r="B20" s="39" t="s">
        <v>36</v>
      </c>
      <c r="C20" s="13">
        <v>325460596</v>
      </c>
      <c r="D20" s="21">
        <f>C20/C41</f>
        <v>0.0693318546711679</v>
      </c>
      <c r="E20" s="13">
        <v>435376549</v>
      </c>
      <c r="F20" s="21">
        <f>E20/E41</f>
        <v>0.0954095213762444</v>
      </c>
      <c r="G20" s="13">
        <v>484345086</v>
      </c>
      <c r="H20" s="21">
        <f>G20/G41</f>
        <v>0.08223569709807425</v>
      </c>
      <c r="I20" s="13">
        <v>1226131360</v>
      </c>
      <c r="J20" s="21">
        <f>I20/I41</f>
        <v>0.16081268702409474</v>
      </c>
      <c r="K20" s="13">
        <v>1283300748</v>
      </c>
      <c r="L20" s="21">
        <f>K20/K41</f>
        <v>0.15820932347314393</v>
      </c>
      <c r="M20" s="14">
        <f t="shared" si="1"/>
        <v>0.11319981672854504</v>
      </c>
      <c r="N20" s="21"/>
      <c r="O20" s="11">
        <v>1385964808</v>
      </c>
      <c r="P20" s="21">
        <f>O20/O41</f>
        <v>0.15023800163006684</v>
      </c>
    </row>
    <row r="21" spans="2:16" ht="12.75">
      <c r="B21" s="39"/>
      <c r="C21" s="16">
        <v>0</v>
      </c>
      <c r="D21" s="17"/>
      <c r="E21" s="18">
        <f>E20/C20</f>
        <v>1.3377243031903008</v>
      </c>
      <c r="F21" s="17"/>
      <c r="G21" s="18">
        <f>G20/E20</f>
        <v>1.1124739885794814</v>
      </c>
      <c r="H21" s="17"/>
      <c r="I21" s="18">
        <f>I20/G20</f>
        <v>2.531524310747317</v>
      </c>
      <c r="J21" s="17"/>
      <c r="K21" s="18">
        <f>K20/I20</f>
        <v>1.0466258264530481</v>
      </c>
      <c r="L21" s="18"/>
      <c r="M21" s="17"/>
      <c r="N21" s="17">
        <f>(C21+E21+G21+I21+K21)/4</f>
        <v>1.5070871072425367</v>
      </c>
      <c r="O21" s="23"/>
      <c r="P21" s="18"/>
    </row>
    <row r="22" spans="2:16" ht="12.75">
      <c r="B22" s="39" t="s">
        <v>37</v>
      </c>
      <c r="C22" s="13">
        <v>0</v>
      </c>
      <c r="D22" s="21">
        <f>C22/C41</f>
        <v>0</v>
      </c>
      <c r="E22" s="13"/>
      <c r="F22" s="21">
        <f>E22/E41</f>
        <v>0</v>
      </c>
      <c r="G22" s="13"/>
      <c r="H22" s="21">
        <f>G22/G41</f>
        <v>0</v>
      </c>
      <c r="I22" s="13">
        <v>280373832</v>
      </c>
      <c r="J22" s="21">
        <f>I22/I41</f>
        <v>0.036772299254430714</v>
      </c>
      <c r="K22" s="13">
        <v>0</v>
      </c>
      <c r="L22" s="21">
        <f>K22/K41</f>
        <v>0</v>
      </c>
      <c r="M22" s="14">
        <f t="shared" si="1"/>
        <v>0.007354459850886143</v>
      </c>
      <c r="N22" s="21"/>
      <c r="O22" s="11">
        <v>0</v>
      </c>
      <c r="P22" s="21">
        <f>O22/O41</f>
        <v>0</v>
      </c>
    </row>
    <row r="23" spans="2:16" ht="12.75">
      <c r="B23" s="39"/>
      <c r="C23" s="16">
        <v>0</v>
      </c>
      <c r="D23" s="17"/>
      <c r="E23" s="18" t="e">
        <f>E22/C22</f>
        <v>#DIV/0!</v>
      </c>
      <c r="F23" s="17"/>
      <c r="G23" s="18" t="e">
        <f>G22/E22</f>
        <v>#DIV/0!</v>
      </c>
      <c r="H23" s="17"/>
      <c r="I23" s="18" t="e">
        <f>I22/G22</f>
        <v>#DIV/0!</v>
      </c>
      <c r="J23" s="17"/>
      <c r="K23" s="18">
        <f>K22/I22</f>
        <v>0</v>
      </c>
      <c r="L23" s="18"/>
      <c r="M23" s="17"/>
      <c r="N23" s="17" t="e">
        <f>(C23+E23+G23+I23+K23)/4</f>
        <v>#DIV/0!</v>
      </c>
      <c r="O23" s="23">
        <f>K23*(1+N24)</f>
        <v>0</v>
      </c>
      <c r="P23" s="18"/>
    </row>
    <row r="24" spans="2:16" ht="12.75">
      <c r="B24" s="39" t="s">
        <v>38</v>
      </c>
      <c r="C24" s="13">
        <v>0</v>
      </c>
      <c r="D24" s="21">
        <f>C24/C41</f>
        <v>0</v>
      </c>
      <c r="E24" s="13"/>
      <c r="F24" s="21">
        <f>E24/E41</f>
        <v>0</v>
      </c>
      <c r="G24" s="13"/>
      <c r="H24" s="21">
        <f>G24/G41</f>
        <v>0</v>
      </c>
      <c r="I24" s="13">
        <v>0</v>
      </c>
      <c r="J24" s="21">
        <f>I24/I41</f>
        <v>0</v>
      </c>
      <c r="K24" s="13">
        <v>0</v>
      </c>
      <c r="L24" s="21">
        <f>K24/K41</f>
        <v>0</v>
      </c>
      <c r="M24" s="14">
        <f t="shared" si="1"/>
        <v>0</v>
      </c>
      <c r="N24" s="21"/>
      <c r="O24" s="11">
        <v>0</v>
      </c>
      <c r="P24" s="21">
        <f>O24/O41</f>
        <v>0</v>
      </c>
    </row>
    <row r="25" spans="2:16" ht="12.75">
      <c r="B25" s="39"/>
      <c r="C25" s="16">
        <v>0</v>
      </c>
      <c r="D25" s="17"/>
      <c r="E25" s="18" t="e">
        <f>E24/C24</f>
        <v>#DIV/0!</v>
      </c>
      <c r="F25" s="17"/>
      <c r="G25" s="18" t="e">
        <f>G24/E24</f>
        <v>#DIV/0!</v>
      </c>
      <c r="H25" s="17"/>
      <c r="I25" s="18" t="e">
        <f>I24/G24</f>
        <v>#DIV/0!</v>
      </c>
      <c r="J25" s="17"/>
      <c r="K25" s="18" t="e">
        <f>K24/I24</f>
        <v>#DIV/0!</v>
      </c>
      <c r="L25" s="18"/>
      <c r="M25" s="17"/>
      <c r="N25" s="17" t="e">
        <f>(C25+E25+G25+I25+K25)/4</f>
        <v>#DIV/0!</v>
      </c>
      <c r="O25" s="23"/>
      <c r="P25" s="18"/>
    </row>
    <row r="26" spans="2:16" ht="12.75">
      <c r="B26" s="39" t="s">
        <v>39</v>
      </c>
      <c r="C26" s="13">
        <v>0</v>
      </c>
      <c r="D26" s="21">
        <f>C26/C41</f>
        <v>0</v>
      </c>
      <c r="E26" s="13"/>
      <c r="F26" s="21">
        <f>E26/E41</f>
        <v>0</v>
      </c>
      <c r="G26" s="13"/>
      <c r="H26" s="21">
        <f>G26/G41</f>
        <v>0</v>
      </c>
      <c r="I26" s="13">
        <v>0</v>
      </c>
      <c r="J26" s="21">
        <f>I26/I41</f>
        <v>0</v>
      </c>
      <c r="K26" s="13">
        <v>99000000</v>
      </c>
      <c r="L26" s="21">
        <f>K26/K41</f>
        <v>0.012205029139312283</v>
      </c>
      <c r="M26" s="14">
        <f t="shared" si="1"/>
        <v>0.0024410058278624565</v>
      </c>
      <c r="N26" s="21"/>
      <c r="O26" s="11">
        <v>0</v>
      </c>
      <c r="P26" s="21">
        <f>O26/O41</f>
        <v>0</v>
      </c>
    </row>
    <row r="27" spans="2:16" ht="12.75">
      <c r="B27" s="39"/>
      <c r="C27" s="16">
        <v>0</v>
      </c>
      <c r="D27" s="17"/>
      <c r="E27" s="18" t="e">
        <f>E26/C26</f>
        <v>#DIV/0!</v>
      </c>
      <c r="F27" s="17"/>
      <c r="G27" s="18" t="e">
        <f>G26/E26</f>
        <v>#DIV/0!</v>
      </c>
      <c r="H27" s="17"/>
      <c r="I27" s="18" t="e">
        <f>I26/G26</f>
        <v>#DIV/0!</v>
      </c>
      <c r="J27" s="17"/>
      <c r="K27" s="18" t="e">
        <f>K26/I26</f>
        <v>#DIV/0!</v>
      </c>
      <c r="L27" s="18"/>
      <c r="M27" s="17"/>
      <c r="N27" s="17" t="e">
        <f>(C27+E27+G27+I27+K27)/4</f>
        <v>#DIV/0!</v>
      </c>
      <c r="O27" s="23">
        <v>0</v>
      </c>
      <c r="P27" s="18"/>
    </row>
    <row r="28" spans="2:16" ht="12.75">
      <c r="B28" s="39"/>
      <c r="C28" s="16">
        <v>0</v>
      </c>
      <c r="D28" s="17"/>
      <c r="E28" s="18" t="e">
        <f>E27/C27</f>
        <v>#DIV/0!</v>
      </c>
      <c r="F28" s="17"/>
      <c r="G28" s="18" t="e">
        <f>G27/E27</f>
        <v>#DIV/0!</v>
      </c>
      <c r="H28" s="17"/>
      <c r="I28" s="18" t="e">
        <f>I27/G27</f>
        <v>#DIV/0!</v>
      </c>
      <c r="J28" s="17"/>
      <c r="K28" s="18" t="e">
        <f>K27/I27</f>
        <v>#DIV/0!</v>
      </c>
      <c r="L28" s="18"/>
      <c r="M28" s="17"/>
      <c r="N28" s="17" t="e">
        <f>(C28+E28+G28+I28+K28)/4</f>
        <v>#DIV/0!</v>
      </c>
      <c r="O28" s="19"/>
      <c r="P28" s="18"/>
    </row>
    <row r="29" spans="2:16" ht="12.75">
      <c r="B29" s="37" t="s">
        <v>9</v>
      </c>
      <c r="C29" s="13">
        <v>0</v>
      </c>
      <c r="D29" s="21">
        <f>C29/C41</f>
        <v>0</v>
      </c>
      <c r="E29" s="13"/>
      <c r="F29" s="21">
        <f>E29/E41</f>
        <v>0</v>
      </c>
      <c r="G29" s="13"/>
      <c r="H29" s="21">
        <f>G29/G41</f>
        <v>0</v>
      </c>
      <c r="I29" s="13"/>
      <c r="J29" s="21">
        <f>I29/I41</f>
        <v>0</v>
      </c>
      <c r="K29" s="13">
        <v>0</v>
      </c>
      <c r="L29" s="21">
        <f>K29/K41</f>
        <v>0</v>
      </c>
      <c r="M29" s="14">
        <f t="shared" si="1"/>
        <v>0</v>
      </c>
      <c r="N29" s="21"/>
      <c r="O29" s="11">
        <v>0</v>
      </c>
      <c r="P29" s="21">
        <f>O29/O41</f>
        <v>0</v>
      </c>
    </row>
    <row r="30" spans="2:16" ht="12.75">
      <c r="B30" s="37"/>
      <c r="C30" s="16">
        <v>0</v>
      </c>
      <c r="D30" s="17"/>
      <c r="E30" s="18" t="e">
        <f>E29/C29</f>
        <v>#DIV/0!</v>
      </c>
      <c r="F30" s="17"/>
      <c r="G30" s="18" t="e">
        <f>G29/E29</f>
        <v>#DIV/0!</v>
      </c>
      <c r="H30" s="17"/>
      <c r="I30" s="18" t="e">
        <f>I29/G29</f>
        <v>#DIV/0!</v>
      </c>
      <c r="J30" s="17"/>
      <c r="K30" s="18" t="e">
        <f>K29/I29</f>
        <v>#DIV/0!</v>
      </c>
      <c r="L30" s="18"/>
      <c r="M30" s="17"/>
      <c r="N30" s="17" t="e">
        <f>(C30+E30+G30+I30+K30)/4</f>
        <v>#DIV/0!</v>
      </c>
      <c r="O30" s="19"/>
      <c r="P30" s="18"/>
    </row>
    <row r="31" spans="2:16" ht="12.75">
      <c r="B31" s="37" t="s">
        <v>8</v>
      </c>
      <c r="C31" s="11">
        <f>C33+C35</f>
        <v>12502790</v>
      </c>
      <c r="D31" s="12">
        <f>C31/C41</f>
        <v>0.0026634303197310295</v>
      </c>
      <c r="E31" s="11">
        <f>E33+E35</f>
        <v>13614865</v>
      </c>
      <c r="F31" s="12">
        <f>E31/E41</f>
        <v>0.002983596053199874</v>
      </c>
      <c r="G31" s="11">
        <f>G33+G35</f>
        <v>15453727</v>
      </c>
      <c r="H31" s="12">
        <f>G31/G41</f>
        <v>0.0026238482630302393</v>
      </c>
      <c r="I31" s="11">
        <f>I33+I35</f>
        <v>12061344</v>
      </c>
      <c r="J31" s="12">
        <f>I31/I41</f>
        <v>0.0015818999505582687</v>
      </c>
      <c r="K31" s="11">
        <f>K33+K35</f>
        <v>0</v>
      </c>
      <c r="L31" s="12">
        <f>K31/K41</f>
        <v>0</v>
      </c>
      <c r="M31" s="12">
        <f t="shared" si="1"/>
        <v>0.0019705549173038824</v>
      </c>
      <c r="N31" s="12"/>
      <c r="O31" s="11">
        <f>O33+O35</f>
        <v>13037254</v>
      </c>
      <c r="P31" s="12">
        <f>O31/O41</f>
        <v>0.0014132328442957086</v>
      </c>
    </row>
    <row r="32" spans="2:16" ht="12.75">
      <c r="B32" s="41" t="s">
        <v>23</v>
      </c>
      <c r="C32" s="16">
        <v>0</v>
      </c>
      <c r="D32" s="17"/>
      <c r="E32" s="18">
        <f>E31/C31</f>
        <v>1.0889461472199404</v>
      </c>
      <c r="F32" s="17"/>
      <c r="G32" s="18">
        <f>G31/E31</f>
        <v>1.1350628155328752</v>
      </c>
      <c r="H32" s="17"/>
      <c r="I32" s="18">
        <f>I31/G31</f>
        <v>0.7804812392505704</v>
      </c>
      <c r="J32" s="17"/>
      <c r="K32" s="18">
        <f>K31/I31</f>
        <v>0</v>
      </c>
      <c r="L32" s="18"/>
      <c r="M32" s="17"/>
      <c r="N32" s="17">
        <f>(C32+E32+G32+I32+K32)/4</f>
        <v>0.7511225505008465</v>
      </c>
      <c r="O32" s="19"/>
      <c r="P32" s="18"/>
    </row>
    <row r="33" spans="2:16" ht="12.75">
      <c r="B33" s="39" t="s">
        <v>11</v>
      </c>
      <c r="C33" s="13">
        <v>1483710</v>
      </c>
      <c r="D33" s="12">
        <f>C33/C41</f>
        <v>0.000316070109126693</v>
      </c>
      <c r="E33" s="13">
        <v>0</v>
      </c>
      <c r="F33" s="12">
        <f>E33/E41</f>
        <v>0</v>
      </c>
      <c r="G33" s="13">
        <v>0</v>
      </c>
      <c r="H33" s="12">
        <f>G33/G41</f>
        <v>0</v>
      </c>
      <c r="I33" s="13">
        <v>0</v>
      </c>
      <c r="J33" s="12">
        <f>I33/I41</f>
        <v>0</v>
      </c>
      <c r="K33" s="13">
        <v>0</v>
      </c>
      <c r="L33" s="12">
        <f>K33/K41</f>
        <v>0</v>
      </c>
      <c r="M33" s="14">
        <f t="shared" si="1"/>
        <v>6.32140218253386E-05</v>
      </c>
      <c r="N33" s="12"/>
      <c r="O33" s="15">
        <f>I33*(1+0.43)</f>
        <v>0</v>
      </c>
      <c r="P33" s="12">
        <f>O33/O41</f>
        <v>0</v>
      </c>
    </row>
    <row r="34" spans="2:16" ht="12.75">
      <c r="B34" s="39"/>
      <c r="C34" s="16">
        <v>0</v>
      </c>
      <c r="D34" s="17"/>
      <c r="E34" s="18">
        <f>E33/C33</f>
        <v>0</v>
      </c>
      <c r="F34" s="17"/>
      <c r="G34" s="18" t="e">
        <f>G33/E33</f>
        <v>#DIV/0!</v>
      </c>
      <c r="H34" s="17"/>
      <c r="I34" s="18" t="e">
        <f>I33/G33</f>
        <v>#DIV/0!</v>
      </c>
      <c r="J34" s="17"/>
      <c r="K34" s="18" t="e">
        <f>K33/I33</f>
        <v>#DIV/0!</v>
      </c>
      <c r="L34" s="18"/>
      <c r="M34" s="17"/>
      <c r="N34" s="17" t="e">
        <f>(C34+E34+G34+I34+K34)/4</f>
        <v>#DIV/0!</v>
      </c>
      <c r="O34" s="19"/>
      <c r="P34" s="18"/>
    </row>
    <row r="35" spans="2:16" ht="12.75">
      <c r="B35" s="39" t="s">
        <v>40</v>
      </c>
      <c r="C35" s="13">
        <v>11019080</v>
      </c>
      <c r="D35" s="12">
        <f>C35/C41</f>
        <v>0.002347360210604336</v>
      </c>
      <c r="E35" s="13">
        <v>13614865</v>
      </c>
      <c r="F35" s="12">
        <f>E35/E41</f>
        <v>0.002983596053199874</v>
      </c>
      <c r="G35" s="13">
        <v>15453727</v>
      </c>
      <c r="H35" s="12">
        <f>G35/G41</f>
        <v>0.0026238482630302393</v>
      </c>
      <c r="I35" s="13">
        <v>12061344</v>
      </c>
      <c r="J35" s="12">
        <f>I35/I41</f>
        <v>0.0015818999505582687</v>
      </c>
      <c r="K35" s="13">
        <v>0</v>
      </c>
      <c r="L35" s="12">
        <f>K35/K41</f>
        <v>0</v>
      </c>
      <c r="M35" s="14">
        <f t="shared" si="1"/>
        <v>0.0019073408954785437</v>
      </c>
      <c r="N35" s="12"/>
      <c r="O35" s="11">
        <v>13037254</v>
      </c>
      <c r="P35" s="12">
        <f>O35/O41</f>
        <v>0.0014132328442957086</v>
      </c>
    </row>
    <row r="36" spans="2:16" ht="12.75">
      <c r="B36" s="39"/>
      <c r="C36" s="16">
        <v>0</v>
      </c>
      <c r="D36" s="17"/>
      <c r="E36" s="18">
        <f>E35/C35</f>
        <v>1.2355718444734043</v>
      </c>
      <c r="F36" s="17"/>
      <c r="G36" s="18">
        <f>G35/E35</f>
        <v>1.1350628155328752</v>
      </c>
      <c r="H36" s="17"/>
      <c r="I36" s="18">
        <f>I35/G35</f>
        <v>0.7804812392505704</v>
      </c>
      <c r="J36" s="17"/>
      <c r="K36" s="18">
        <f>K35/I35</f>
        <v>0</v>
      </c>
      <c r="L36" s="18"/>
      <c r="M36" s="17"/>
      <c r="N36" s="17">
        <f>(C36+E36+G36+I36+K36)/4</f>
        <v>0.7877789748142126</v>
      </c>
      <c r="O36" s="19"/>
      <c r="P36" s="18"/>
    </row>
    <row r="37" spans="2:16" ht="12.75">
      <c r="B37" s="37" t="s">
        <v>12</v>
      </c>
      <c r="C37" s="11">
        <f>C39</f>
        <v>0</v>
      </c>
      <c r="D37" s="12">
        <f>C35/C41</f>
        <v>0.002347360210604336</v>
      </c>
      <c r="E37" s="11">
        <f>E39</f>
        <v>0</v>
      </c>
      <c r="F37" s="12">
        <f>E35/E41</f>
        <v>0.002983596053199874</v>
      </c>
      <c r="G37" s="11">
        <f>G39</f>
        <v>0</v>
      </c>
      <c r="H37" s="12">
        <f>G35/G41</f>
        <v>0.0026238482630302393</v>
      </c>
      <c r="I37" s="11">
        <f>I39</f>
        <v>0</v>
      </c>
      <c r="J37" s="12">
        <f>I35/I41</f>
        <v>0.0015818999505582687</v>
      </c>
      <c r="K37" s="11">
        <f>K39</f>
        <v>0</v>
      </c>
      <c r="L37" s="12">
        <f>K35/K41</f>
        <v>0</v>
      </c>
      <c r="M37" s="12">
        <f t="shared" si="1"/>
        <v>0.0019073408954785437</v>
      </c>
      <c r="N37" s="12"/>
      <c r="O37" s="15">
        <f>I37*(1+0.43)</f>
        <v>0</v>
      </c>
      <c r="P37" s="12">
        <f>O35/O41</f>
        <v>0.0014132328442957086</v>
      </c>
    </row>
    <row r="38" spans="2:16" ht="12.75">
      <c r="B38" s="37"/>
      <c r="C38" s="16">
        <v>0</v>
      </c>
      <c r="D38" s="17"/>
      <c r="E38" s="18" t="e">
        <f>E37/C37</f>
        <v>#DIV/0!</v>
      </c>
      <c r="F38" s="17"/>
      <c r="G38" s="18" t="e">
        <f>G37/E37</f>
        <v>#DIV/0!</v>
      </c>
      <c r="H38" s="17"/>
      <c r="I38" s="18" t="e">
        <f>I37/G37</f>
        <v>#DIV/0!</v>
      </c>
      <c r="J38" s="17"/>
      <c r="K38" s="18" t="e">
        <f>K37/I37</f>
        <v>#DIV/0!</v>
      </c>
      <c r="L38" s="18"/>
      <c r="M38" s="17"/>
      <c r="N38" s="17" t="e">
        <f>(C38+E38+G38+I38+K38)/4</f>
        <v>#DIV/0!</v>
      </c>
      <c r="O38" s="19"/>
      <c r="P38" s="18"/>
    </row>
    <row r="39" spans="2:16" ht="12.75">
      <c r="B39" s="39" t="s">
        <v>13</v>
      </c>
      <c r="C39" s="13">
        <v>0</v>
      </c>
      <c r="D39" s="12">
        <f>C39/C41</f>
        <v>0</v>
      </c>
      <c r="E39" s="13">
        <v>0</v>
      </c>
      <c r="F39" s="12">
        <f>E39/E41</f>
        <v>0</v>
      </c>
      <c r="G39" s="13"/>
      <c r="H39" s="12">
        <f>G39/G41</f>
        <v>0</v>
      </c>
      <c r="I39" s="13"/>
      <c r="J39" s="12">
        <f>I39/I41</f>
        <v>0</v>
      </c>
      <c r="K39" s="13">
        <v>0</v>
      </c>
      <c r="L39" s="12">
        <f>K39/K41</f>
        <v>0</v>
      </c>
      <c r="M39" s="14">
        <f t="shared" si="1"/>
        <v>0</v>
      </c>
      <c r="N39" s="12"/>
      <c r="O39" s="15">
        <f>I39*(1+0.43)</f>
        <v>0</v>
      </c>
      <c r="P39" s="12">
        <f>O39/O41</f>
        <v>0</v>
      </c>
    </row>
    <row r="40" spans="2:16" ht="12.75">
      <c r="B40" s="39"/>
      <c r="C40" s="16">
        <v>0</v>
      </c>
      <c r="D40" s="17"/>
      <c r="E40" s="18" t="e">
        <f>E39/C39</f>
        <v>#DIV/0!</v>
      </c>
      <c r="F40" s="17"/>
      <c r="G40" s="18" t="e">
        <f>G39/E39</f>
        <v>#DIV/0!</v>
      </c>
      <c r="H40" s="17"/>
      <c r="I40" s="18" t="e">
        <f>I39/G39</f>
        <v>#DIV/0!</v>
      </c>
      <c r="J40" s="17"/>
      <c r="K40" s="18" t="e">
        <f>K39/I39</f>
        <v>#DIV/0!</v>
      </c>
      <c r="L40" s="18"/>
      <c r="M40" s="17"/>
      <c r="N40" s="17" t="e">
        <f>(C40+E40+G40+I40+K40)/4</f>
        <v>#DIV/0!</v>
      </c>
      <c r="O40" s="19"/>
      <c r="P40" s="18"/>
    </row>
    <row r="41" spans="2:16" ht="12.75">
      <c r="B41" s="42" t="s">
        <v>10</v>
      </c>
      <c r="C41" s="26">
        <f>C6+C10+C31+C37</f>
        <v>4694243325</v>
      </c>
      <c r="D41" s="27">
        <v>1</v>
      </c>
      <c r="E41" s="26">
        <f>E6+E10+E31+E37</f>
        <v>4563240049</v>
      </c>
      <c r="F41" s="27">
        <v>1</v>
      </c>
      <c r="G41" s="26">
        <f>G6+G10+G31+G37</f>
        <v>5889718250</v>
      </c>
      <c r="H41" s="27">
        <v>1</v>
      </c>
      <c r="I41" s="26">
        <f>I6+I10+I31+I37</f>
        <v>7624593449</v>
      </c>
      <c r="J41" s="27">
        <v>1</v>
      </c>
      <c r="K41" s="26">
        <f>K6+K10+K31+K37</f>
        <v>8111410376</v>
      </c>
      <c r="L41" s="27">
        <v>1</v>
      </c>
      <c r="M41" s="28">
        <v>1</v>
      </c>
      <c r="N41" s="27"/>
      <c r="O41" s="26">
        <f>O6+O10+O31+O37</f>
        <v>9225128083.190834</v>
      </c>
      <c r="P41" s="27">
        <v>1</v>
      </c>
    </row>
    <row r="42" spans="2:16" ht="12.75">
      <c r="B42" s="29"/>
      <c r="C42" s="16">
        <v>0</v>
      </c>
      <c r="D42" s="17"/>
      <c r="E42" s="18">
        <f>E41/C41</f>
        <v>0.9720927811086572</v>
      </c>
      <c r="F42" s="17"/>
      <c r="G42" s="18">
        <f>G41/E41</f>
        <v>1.2906877978708764</v>
      </c>
      <c r="H42" s="17"/>
      <c r="I42" s="18">
        <f>I41/G41</f>
        <v>1.294559964561972</v>
      </c>
      <c r="J42" s="17"/>
      <c r="K42" s="18">
        <f>K41/I41</f>
        <v>1.0638482471565547</v>
      </c>
      <c r="L42" s="18"/>
      <c r="M42" s="17"/>
      <c r="N42" s="17">
        <f>(C42+E42+G42+I42+K42)/4</f>
        <v>1.155297197674515</v>
      </c>
      <c r="O42" s="19"/>
      <c r="P42" s="18"/>
    </row>
    <row r="43" spans="2:14" ht="12.75">
      <c r="B43" s="30" t="s">
        <v>17</v>
      </c>
      <c r="D43" s="67" t="s">
        <v>29</v>
      </c>
      <c r="E43" s="67"/>
      <c r="F43" s="67"/>
      <c r="G43" s="67"/>
      <c r="H43" s="67"/>
      <c r="I43" s="67"/>
      <c r="J43" s="67"/>
      <c r="K43" s="67"/>
      <c r="L43" s="67"/>
      <c r="M43" s="67"/>
      <c r="N43" s="67"/>
    </row>
    <row r="44" spans="2:14" ht="12.75">
      <c r="B44" s="31"/>
      <c r="D44" s="32" t="s">
        <v>24</v>
      </c>
      <c r="E44" s="32"/>
      <c r="F44" s="32"/>
      <c r="G44" s="32"/>
      <c r="H44" s="32"/>
      <c r="I44" s="32"/>
      <c r="J44" s="32"/>
      <c r="K44" s="32"/>
      <c r="L44" s="32"/>
      <c r="M44" s="32"/>
      <c r="N44" s="32"/>
    </row>
    <row r="45" spans="3:15" ht="12.75">
      <c r="C45" s="33" t="s">
        <v>32</v>
      </c>
      <c r="D45" s="64" t="s">
        <v>25</v>
      </c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</row>
    <row r="46" spans="4:15" ht="12.75">
      <c r="D46" s="64" t="s">
        <v>26</v>
      </c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</row>
    <row r="47" spans="4:15" ht="12.75">
      <c r="D47" s="64" t="s">
        <v>27</v>
      </c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</row>
    <row r="48" spans="4:16" ht="18.75" customHeight="1">
      <c r="D48" s="63" t="s">
        <v>28</v>
      </c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</row>
    <row r="49" spans="4:16" ht="15" customHeight="1">
      <c r="D49" s="63" t="s">
        <v>30</v>
      </c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</row>
    <row r="50" spans="4:16" ht="12.75">
      <c r="D50" s="64" t="s">
        <v>41</v>
      </c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</row>
    <row r="51" spans="4:16" ht="13.5" thickBot="1"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</row>
    <row r="52" spans="2:7" ht="34.5" customHeight="1" thickBot="1">
      <c r="B52" s="35"/>
      <c r="E52" s="68"/>
      <c r="F52" s="69"/>
      <c r="G52" s="70"/>
    </row>
    <row r="53" spans="2:8" ht="12.75">
      <c r="B53" s="33" t="s">
        <v>14</v>
      </c>
      <c r="E53" s="66" t="s">
        <v>15</v>
      </c>
      <c r="F53" s="66"/>
      <c r="G53" s="66"/>
      <c r="H53" s="1"/>
    </row>
    <row r="54" spans="2:8" ht="12.75">
      <c r="B54" s="33" t="s">
        <v>0</v>
      </c>
      <c r="C54" s="36"/>
      <c r="E54" s="66" t="s">
        <v>16</v>
      </c>
      <c r="F54" s="66"/>
      <c r="G54" s="66"/>
      <c r="H54" s="1"/>
    </row>
    <row r="55" spans="3:8" ht="12.75">
      <c r="C55" s="36"/>
      <c r="E55" s="66" t="s">
        <v>18</v>
      </c>
      <c r="F55" s="66"/>
      <c r="G55" s="66"/>
      <c r="H55" s="1"/>
    </row>
  </sheetData>
  <sheetProtection/>
  <mergeCells count="13">
    <mergeCell ref="E54:G54"/>
    <mergeCell ref="E55:G55"/>
    <mergeCell ref="D45:O45"/>
    <mergeCell ref="E52:G52"/>
    <mergeCell ref="D46:O46"/>
    <mergeCell ref="D47:O47"/>
    <mergeCell ref="D48:P48"/>
    <mergeCell ref="D49:P49"/>
    <mergeCell ref="D50:P50"/>
    <mergeCell ref="B1:K1"/>
    <mergeCell ref="B2:K2"/>
    <mergeCell ref="E53:G53"/>
    <mergeCell ref="D43:N43"/>
  </mergeCells>
  <printOptions/>
  <pageMargins left="0.7" right="0.7" top="0.75" bottom="0.75" header="0.3" footer="0.3"/>
  <pageSetup orientation="landscape" paperSize="5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V54"/>
  <sheetViews>
    <sheetView zoomScalePageLayoutView="0" workbookViewId="0" topLeftCell="B1">
      <selection activeCell="C45" sqref="C45"/>
    </sheetView>
  </sheetViews>
  <sheetFormatPr defaultColWidth="11.421875" defaultRowHeight="15"/>
  <cols>
    <col min="1" max="1" width="7.00390625" style="3" customWidth="1"/>
    <col min="2" max="2" width="37.8515625" style="3" customWidth="1"/>
    <col min="3" max="3" width="17.421875" style="3" customWidth="1"/>
    <col min="4" max="4" width="8.57421875" style="3" customWidth="1"/>
    <col min="5" max="5" width="15.00390625" style="3" customWidth="1"/>
    <col min="6" max="6" width="8.57421875" style="3" customWidth="1"/>
    <col min="7" max="7" width="15.28125" style="3" customWidth="1"/>
    <col min="8" max="8" width="8.57421875" style="3" customWidth="1"/>
    <col min="9" max="9" width="15.28125" style="3" customWidth="1"/>
    <col min="10" max="10" width="8.57421875" style="3" customWidth="1"/>
    <col min="11" max="11" width="15.8515625" style="3" customWidth="1"/>
    <col min="12" max="12" width="8.57421875" style="3" customWidth="1"/>
    <col min="13" max="13" width="15.00390625" style="3" customWidth="1"/>
    <col min="14" max="14" width="8.57421875" style="3" customWidth="1"/>
    <col min="15" max="15" width="17.421875" style="3" customWidth="1"/>
    <col min="16" max="16" width="8.57421875" style="3" customWidth="1"/>
    <col min="17" max="17" width="16.00390625" style="3" customWidth="1"/>
    <col min="18" max="18" width="8.57421875" style="3" customWidth="1"/>
    <col min="19" max="19" width="16.8515625" style="3" customWidth="1"/>
    <col min="20" max="20" width="8.57421875" style="3" customWidth="1"/>
    <col min="21" max="21" width="17.7109375" style="3" customWidth="1"/>
    <col min="22" max="22" width="8.57421875" style="3" customWidth="1"/>
    <col min="23" max="16384" width="11.421875" style="3" customWidth="1"/>
  </cols>
  <sheetData>
    <row r="1" spans="2:22" ht="15" customHeight="1">
      <c r="B1" s="65" t="s">
        <v>1</v>
      </c>
      <c r="C1" s="65"/>
      <c r="D1" s="65"/>
      <c r="E1" s="65"/>
      <c r="F1" s="45"/>
      <c r="H1" s="45"/>
      <c r="J1" s="45"/>
      <c r="L1" s="45"/>
      <c r="N1" s="45"/>
      <c r="P1" s="45"/>
      <c r="R1" s="45"/>
      <c r="T1" s="45"/>
      <c r="V1" s="45"/>
    </row>
    <row r="2" spans="2:22" ht="12.75">
      <c r="B2" s="44" t="s">
        <v>42</v>
      </c>
      <c r="C2" s="59" t="s">
        <v>44</v>
      </c>
      <c r="D2" s="44"/>
      <c r="F2" s="45"/>
      <c r="H2" s="45"/>
      <c r="J2" s="45"/>
      <c r="L2" s="45"/>
      <c r="N2" s="45"/>
      <c r="P2" s="45"/>
      <c r="R2" s="45"/>
      <c r="T2" s="45"/>
      <c r="V2" s="45"/>
    </row>
    <row r="3" spans="2:22" ht="12.75">
      <c r="B3" s="39"/>
      <c r="C3" s="48">
        <v>2017</v>
      </c>
      <c r="D3" s="49" t="s">
        <v>19</v>
      </c>
      <c r="E3" s="47">
        <v>2018</v>
      </c>
      <c r="F3" s="49" t="s">
        <v>19</v>
      </c>
      <c r="G3" s="47">
        <v>2019</v>
      </c>
      <c r="H3" s="49" t="s">
        <v>19</v>
      </c>
      <c r="I3" s="47">
        <v>2020</v>
      </c>
      <c r="J3" s="49" t="s">
        <v>19</v>
      </c>
      <c r="K3" s="47">
        <v>2021</v>
      </c>
      <c r="L3" s="49" t="s">
        <v>19</v>
      </c>
      <c r="M3" s="47">
        <v>2022</v>
      </c>
      <c r="N3" s="49" t="s">
        <v>19</v>
      </c>
      <c r="O3" s="47">
        <v>2023</v>
      </c>
      <c r="P3" s="49" t="s">
        <v>19</v>
      </c>
      <c r="Q3" s="47">
        <v>2024</v>
      </c>
      <c r="R3" s="49" t="s">
        <v>19</v>
      </c>
      <c r="S3" s="47">
        <v>2025</v>
      </c>
      <c r="T3" s="49" t="s">
        <v>19</v>
      </c>
      <c r="U3" s="47">
        <v>2026</v>
      </c>
      <c r="V3" s="49" t="s">
        <v>19</v>
      </c>
    </row>
    <row r="4" spans="2:22" ht="12.75">
      <c r="B4" s="37" t="s">
        <v>2</v>
      </c>
      <c r="C4" s="10"/>
      <c r="D4" s="10"/>
      <c r="E4" s="46"/>
      <c r="F4" s="10"/>
      <c r="G4" s="46"/>
      <c r="H4" s="10"/>
      <c r="I4" s="46"/>
      <c r="J4" s="10"/>
      <c r="K4" s="46"/>
      <c r="L4" s="10"/>
      <c r="M4" s="46"/>
      <c r="N4" s="10"/>
      <c r="O4" s="46"/>
      <c r="P4" s="10"/>
      <c r="Q4" s="46"/>
      <c r="R4" s="10"/>
      <c r="S4" s="46"/>
      <c r="T4" s="10"/>
      <c r="U4" s="46"/>
      <c r="V4" s="10"/>
    </row>
    <row r="5" spans="2:22" ht="12.75">
      <c r="B5" s="37" t="s">
        <v>3</v>
      </c>
      <c r="C5" s="10"/>
      <c r="D5" s="10"/>
      <c r="E5" s="46"/>
      <c r="F5" s="10"/>
      <c r="G5" s="46"/>
      <c r="H5" s="10"/>
      <c r="I5" s="46"/>
      <c r="J5" s="10"/>
      <c r="K5" s="46"/>
      <c r="L5" s="10"/>
      <c r="M5" s="46"/>
      <c r="N5" s="10"/>
      <c r="O5" s="46"/>
      <c r="P5" s="10"/>
      <c r="Q5" s="46"/>
      <c r="R5" s="10"/>
      <c r="S5" s="46"/>
      <c r="T5" s="10"/>
      <c r="U5" s="46"/>
      <c r="V5" s="10"/>
    </row>
    <row r="6" spans="2:22" ht="25.5">
      <c r="B6" s="41" t="s">
        <v>5</v>
      </c>
      <c r="C6" s="54">
        <v>56234056</v>
      </c>
      <c r="D6" s="28">
        <f>C6/C41</f>
        <v>0.007317356690195344</v>
      </c>
      <c r="E6" s="56">
        <f>C6*1.04552</f>
        <v>58793830.22912</v>
      </c>
      <c r="F6" s="28">
        <f>E6/E41</f>
        <v>0.007317356690195344</v>
      </c>
      <c r="G6" s="56">
        <f>E6*1.04552</f>
        <v>61470125.381149545</v>
      </c>
      <c r="H6" s="28">
        <f>G6/G41</f>
        <v>0.007317356690195345</v>
      </c>
      <c r="I6" s="56">
        <f>G6*1.04552</f>
        <v>64268245.48849947</v>
      </c>
      <c r="J6" s="28">
        <f>I6/I41</f>
        <v>0.007317356690195344</v>
      </c>
      <c r="K6" s="56">
        <f>I6*1.04552</f>
        <v>67193736.02313596</v>
      </c>
      <c r="L6" s="28">
        <f>K6/K41</f>
        <v>0.007317356690195342</v>
      </c>
      <c r="M6" s="56">
        <f>K6*1.04552</f>
        <v>70252394.88690911</v>
      </c>
      <c r="N6" s="28">
        <f>M6/M41</f>
        <v>0.007317356690195343</v>
      </c>
      <c r="O6" s="56">
        <f>M6*1.04552</f>
        <v>73450283.90216121</v>
      </c>
      <c r="P6" s="28">
        <f>O6/O41</f>
        <v>0.007317356690195344</v>
      </c>
      <c r="Q6" s="56">
        <f>O6*1.04552</f>
        <v>76793740.82538758</v>
      </c>
      <c r="R6" s="28">
        <f>Q6/Q41</f>
        <v>0.007317356690195342</v>
      </c>
      <c r="S6" s="56">
        <f>Q6*1.04552</f>
        <v>80289391.90775922</v>
      </c>
      <c r="T6" s="28">
        <f>S6/S41</f>
        <v>0.007317356690195343</v>
      </c>
      <c r="U6" s="56">
        <f>S6*1.04552</f>
        <v>83944165.02740042</v>
      </c>
      <c r="V6" s="28">
        <f>U6/U41</f>
        <v>0.0073173566901953415</v>
      </c>
    </row>
    <row r="7" spans="2:22" ht="12.75">
      <c r="B7" s="37" t="s">
        <v>7</v>
      </c>
      <c r="C7" s="15"/>
      <c r="D7" s="14"/>
      <c r="E7" s="46"/>
      <c r="F7" s="14"/>
      <c r="G7" s="46"/>
      <c r="H7" s="14"/>
      <c r="I7" s="46"/>
      <c r="J7" s="14"/>
      <c r="K7" s="46"/>
      <c r="L7" s="14"/>
      <c r="M7" s="46"/>
      <c r="N7" s="14"/>
      <c r="O7" s="46"/>
      <c r="P7" s="14"/>
      <c r="Q7" s="46"/>
      <c r="R7" s="14"/>
      <c r="S7" s="46"/>
      <c r="T7" s="14"/>
      <c r="U7" s="46"/>
      <c r="V7" s="14"/>
    </row>
    <row r="8" spans="2:22" ht="12.75">
      <c r="B8" s="37" t="s">
        <v>6</v>
      </c>
      <c r="C8" s="11"/>
      <c r="D8" s="14"/>
      <c r="E8" s="46"/>
      <c r="F8" s="14"/>
      <c r="G8" s="46"/>
      <c r="H8" s="14"/>
      <c r="I8" s="46"/>
      <c r="J8" s="14"/>
      <c r="K8" s="46"/>
      <c r="L8" s="14"/>
      <c r="M8" s="46"/>
      <c r="N8" s="14"/>
      <c r="O8" s="46"/>
      <c r="P8" s="14"/>
      <c r="Q8" s="46"/>
      <c r="R8" s="14"/>
      <c r="S8" s="46"/>
      <c r="T8" s="14"/>
      <c r="U8" s="46"/>
      <c r="V8" s="14"/>
    </row>
    <row r="9" spans="2:22" ht="12.75">
      <c r="B9" s="38" t="s">
        <v>22</v>
      </c>
      <c r="C9" s="19"/>
      <c r="D9" s="18"/>
      <c r="E9" s="46"/>
      <c r="F9" s="18"/>
      <c r="G9" s="46"/>
      <c r="H9" s="18"/>
      <c r="I9" s="46"/>
      <c r="J9" s="18"/>
      <c r="K9" s="46"/>
      <c r="L9" s="18"/>
      <c r="M9" s="46"/>
      <c r="N9" s="18"/>
      <c r="O9" s="46"/>
      <c r="P9" s="18"/>
      <c r="Q9" s="46"/>
      <c r="R9" s="18"/>
      <c r="S9" s="46"/>
      <c r="T9" s="18"/>
      <c r="U9" s="46"/>
      <c r="V9" s="18"/>
    </row>
    <row r="10" spans="2:22" ht="12.75">
      <c r="B10" s="42" t="s">
        <v>4</v>
      </c>
      <c r="C10" s="26">
        <f>C12+C14</f>
        <v>7615751900</v>
      </c>
      <c r="D10" s="53">
        <f>C10/C41</f>
        <v>0.9909861937814499</v>
      </c>
      <c r="E10" s="26">
        <f>E12+E14</f>
        <v>7962420926.488</v>
      </c>
      <c r="F10" s="53">
        <f>E10/E41</f>
        <v>0.9909861937814498</v>
      </c>
      <c r="G10" s="26">
        <f>G12+G14</f>
        <v>8324870327.061733</v>
      </c>
      <c r="H10" s="53">
        <f>G10/G41</f>
        <v>0.9909861937814499</v>
      </c>
      <c r="I10" s="26">
        <f>I12+I14</f>
        <v>8703818424.349585</v>
      </c>
      <c r="J10" s="53">
        <f>I10/I41</f>
        <v>0.99098619378145</v>
      </c>
      <c r="K10" s="26">
        <f>K12+K14</f>
        <v>9100016239.025978</v>
      </c>
      <c r="L10" s="53">
        <f>K10/K41</f>
        <v>0.9909861937814499</v>
      </c>
      <c r="M10" s="26">
        <f>M12+M14</f>
        <v>9514248978.226439</v>
      </c>
      <c r="N10" s="53">
        <f>M10/M41</f>
        <v>0.9909861937814497</v>
      </c>
      <c r="O10" s="26">
        <f>O12+O14</f>
        <v>9947337591.715307</v>
      </c>
      <c r="P10" s="53">
        <f>O10/O41</f>
        <v>0.99098619378145</v>
      </c>
      <c r="Q10" s="26">
        <f>Q12+Q14</f>
        <v>10400140398.890188</v>
      </c>
      <c r="R10" s="53">
        <f>Q10/Q41</f>
        <v>0.9909861937814498</v>
      </c>
      <c r="S10" s="26">
        <f>S12+S14</f>
        <v>10873554789.84767</v>
      </c>
      <c r="T10" s="53">
        <f>S10/S41</f>
        <v>0.99098619378145</v>
      </c>
      <c r="U10" s="26">
        <f>U12+U14</f>
        <v>11368519003.881535</v>
      </c>
      <c r="V10" s="21">
        <f>U10/U41</f>
        <v>0.9909861937814498</v>
      </c>
    </row>
    <row r="11" spans="2:22" ht="12.75">
      <c r="B11" s="37"/>
      <c r="C11" s="19"/>
      <c r="D11" s="18"/>
      <c r="E11" s="46"/>
      <c r="F11" s="18"/>
      <c r="G11" s="46"/>
      <c r="H11" s="18"/>
      <c r="I11" s="46"/>
      <c r="J11" s="18"/>
      <c r="K11" s="46"/>
      <c r="L11" s="18"/>
      <c r="M11" s="46"/>
      <c r="N11" s="18"/>
      <c r="O11" s="46"/>
      <c r="P11" s="18"/>
      <c r="Q11" s="46"/>
      <c r="R11" s="18"/>
      <c r="S11" s="46"/>
      <c r="T11" s="18"/>
      <c r="U11" s="46"/>
      <c r="V11" s="18"/>
    </row>
    <row r="12" spans="2:22" ht="12.75">
      <c r="B12" s="41" t="s">
        <v>33</v>
      </c>
      <c r="C12" s="26">
        <v>1181726665</v>
      </c>
      <c r="D12" s="53">
        <f>C12/C41</f>
        <v>0.15377008405938178</v>
      </c>
      <c r="E12" s="56">
        <f>C12*1.04552</f>
        <v>1235518862.7908</v>
      </c>
      <c r="F12" s="53">
        <f>E12/E41</f>
        <v>0.15377008405938178</v>
      </c>
      <c r="G12" s="56">
        <f>E12*1.04552</f>
        <v>1291759681.4250374</v>
      </c>
      <c r="H12" s="53">
        <f>G12/G41</f>
        <v>0.1537700840593818</v>
      </c>
      <c r="I12" s="56">
        <f>G12*1.04552</f>
        <v>1350560582.123505</v>
      </c>
      <c r="J12" s="53">
        <f>I12/I41</f>
        <v>0.1537700840593818</v>
      </c>
      <c r="K12" s="56">
        <f>I12*1.04552</f>
        <v>1412038099.821767</v>
      </c>
      <c r="L12" s="53">
        <f>K12/K41</f>
        <v>0.15377008405938178</v>
      </c>
      <c r="M12" s="56">
        <f>K12*1.04552</f>
        <v>1476314074.125654</v>
      </c>
      <c r="N12" s="53">
        <f>M12/M41</f>
        <v>0.1537700840593818</v>
      </c>
      <c r="O12" s="56">
        <f>M12*1.04552</f>
        <v>1543515890.7798538</v>
      </c>
      <c r="P12" s="53">
        <f>O12/O41</f>
        <v>0.15377008405938183</v>
      </c>
      <c r="Q12" s="56">
        <f>O12*1.04552</f>
        <v>1613776734.1281528</v>
      </c>
      <c r="R12" s="53">
        <f>Q12/Q41</f>
        <v>0.1537700840593818</v>
      </c>
      <c r="S12" s="56">
        <f>Q12*1.04552</f>
        <v>1687235851.0656664</v>
      </c>
      <c r="T12" s="53">
        <f>S12/S41</f>
        <v>0.15377008405938183</v>
      </c>
      <c r="U12" s="56">
        <f>S12*1.04552</f>
        <v>1764038827.0061755</v>
      </c>
      <c r="V12" s="21">
        <f>U12/U41</f>
        <v>0.1537700840593818</v>
      </c>
    </row>
    <row r="13" spans="2:22" ht="12.75">
      <c r="B13" s="39"/>
      <c r="C13" s="23"/>
      <c r="D13" s="18"/>
      <c r="E13" s="46"/>
      <c r="F13" s="18"/>
      <c r="G13" s="46"/>
      <c r="H13" s="18"/>
      <c r="I13" s="46"/>
      <c r="J13" s="18"/>
      <c r="K13" s="46"/>
      <c r="L13" s="18"/>
      <c r="M13" s="46"/>
      <c r="N13" s="18"/>
      <c r="O13" s="46"/>
      <c r="P13" s="18"/>
      <c r="Q13" s="46"/>
      <c r="R13" s="18"/>
      <c r="S13" s="46"/>
      <c r="T13" s="18"/>
      <c r="U13" s="46"/>
      <c r="V13" s="18"/>
    </row>
    <row r="14" spans="2:22" ht="12.75">
      <c r="B14" s="51" t="s">
        <v>31</v>
      </c>
      <c r="C14" s="52">
        <f>C16+C18+C20+C22+C24+C26+C22+C24+C26+C29</f>
        <v>6434025235</v>
      </c>
      <c r="D14" s="28">
        <f>C14/C41</f>
        <v>0.8372161097220681</v>
      </c>
      <c r="E14" s="52">
        <f>E16+E18+E20+E22+E24+E26+E22+E24+E26+E29</f>
        <v>6726902063.6972</v>
      </c>
      <c r="F14" s="28">
        <f>E14/E41</f>
        <v>0.8372161097220681</v>
      </c>
      <c r="G14" s="52">
        <f>G16+G18+G20+G22+G24+G26+G22+G24+G26+G29</f>
        <v>7033110645.636696</v>
      </c>
      <c r="H14" s="28">
        <f>G14/G41</f>
        <v>0.8372161097220681</v>
      </c>
      <c r="I14" s="52">
        <f>I16+I18+I20+I22+I24+I26+I22+I24+I26+I29</f>
        <v>7353257842.226079</v>
      </c>
      <c r="J14" s="28">
        <f>I14/I41</f>
        <v>0.8372161097220682</v>
      </c>
      <c r="K14" s="52">
        <f>K16+K18+K20+K22+K24+K26+K22+K24+K26+K29</f>
        <v>7687978139.20421</v>
      </c>
      <c r="L14" s="28">
        <f>K14/K41</f>
        <v>0.8372161097220681</v>
      </c>
      <c r="M14" s="52">
        <f>M16+M18+M20+M22+M24+M26+M22+M24+M26+M29</f>
        <v>8037934904.100785</v>
      </c>
      <c r="N14" s="28">
        <f>M14/M41</f>
        <v>0.837216109722068</v>
      </c>
      <c r="O14" s="52">
        <f>O16+O18+O20+O22+O24+O26+O22+O24+O26+O29</f>
        <v>8403821700.935453</v>
      </c>
      <c r="P14" s="28">
        <f>O14/O41</f>
        <v>0.8372161097220682</v>
      </c>
      <c r="Q14" s="52">
        <f>Q16+Q18+Q20+Q22+Q24+Q26+Q22+Q24+Q26+Q29</f>
        <v>8786363664.762035</v>
      </c>
      <c r="R14" s="28">
        <f>Q14/Q41</f>
        <v>0.8372161097220681</v>
      </c>
      <c r="S14" s="52">
        <f>S16+S18+S20+S22+S24+S26+S22+S24+S26+S29</f>
        <v>9186318938.782003</v>
      </c>
      <c r="T14" s="28">
        <f>S14/S41</f>
        <v>0.8372161097220682</v>
      </c>
      <c r="U14" s="52">
        <f>U16+U18+U20+U22+U24+U26+U22+U24+U26+U29</f>
        <v>9604480176.875359</v>
      </c>
      <c r="V14" s="17">
        <f>U14/U41</f>
        <v>0.837216109722068</v>
      </c>
    </row>
    <row r="15" spans="2:22" ht="12.75">
      <c r="B15" s="40"/>
      <c r="C15" s="24"/>
      <c r="D15" s="17"/>
      <c r="E15" s="46"/>
      <c r="F15" s="17"/>
      <c r="G15" s="46"/>
      <c r="H15" s="17"/>
      <c r="I15" s="46"/>
      <c r="J15" s="17"/>
      <c r="K15" s="46"/>
      <c r="L15" s="17"/>
      <c r="M15" s="46"/>
      <c r="N15" s="17"/>
      <c r="O15" s="46"/>
      <c r="P15" s="17"/>
      <c r="Q15" s="46"/>
      <c r="R15" s="17"/>
      <c r="S15" s="46"/>
      <c r="T15" s="17"/>
      <c r="U15" s="46"/>
      <c r="V15" s="17"/>
    </row>
    <row r="16" spans="2:22" ht="12.75">
      <c r="B16" s="39" t="s">
        <v>34</v>
      </c>
      <c r="C16" s="11">
        <v>4726650227</v>
      </c>
      <c r="D16" s="21">
        <f>C16/C41</f>
        <v>0.6150469683487136</v>
      </c>
      <c r="E16" s="57">
        <f>C16*1.04552</f>
        <v>4941807345.33304</v>
      </c>
      <c r="F16" s="21">
        <f>E16/E41</f>
        <v>0.6150469683487136</v>
      </c>
      <c r="G16" s="57">
        <f>E16*1.04552</f>
        <v>5166758415.6926</v>
      </c>
      <c r="H16" s="21">
        <f>G16/G41</f>
        <v>0.6150469683487138</v>
      </c>
      <c r="I16" s="57">
        <f>G16*1.04552</f>
        <v>5401949258.774927</v>
      </c>
      <c r="J16" s="21">
        <f>I16/I41</f>
        <v>0.6150469683487136</v>
      </c>
      <c r="K16" s="57">
        <f>I16*1.04552</f>
        <v>5647845989.034362</v>
      </c>
      <c r="L16" s="21">
        <f>K16/K41</f>
        <v>0.6150469683487136</v>
      </c>
      <c r="M16" s="57">
        <f>K16*1.04552</f>
        <v>5904935938.455206</v>
      </c>
      <c r="N16" s="21">
        <f>M16/M41</f>
        <v>0.6150469683487136</v>
      </c>
      <c r="O16" s="57">
        <f>M16*1.04552</f>
        <v>6173728622.373687</v>
      </c>
      <c r="P16" s="21">
        <f>O16/O41</f>
        <v>0.6150469683487138</v>
      </c>
      <c r="Q16" s="57">
        <f>O16*1.04552</f>
        <v>6454756749.264137</v>
      </c>
      <c r="R16" s="21">
        <f>Q16/Q41</f>
        <v>0.6150469683487136</v>
      </c>
      <c r="S16" s="57">
        <f>Q16*1.04552</f>
        <v>6748577276.490641</v>
      </c>
      <c r="T16" s="21">
        <f>S16/S41</f>
        <v>0.6150469683487138</v>
      </c>
      <c r="U16" s="57">
        <f>S16*1.04552</f>
        <v>7055772514.116494</v>
      </c>
      <c r="V16" s="21">
        <f>U16/U41</f>
        <v>0.6150469683487135</v>
      </c>
    </row>
    <row r="17" spans="2:22" ht="12.75">
      <c r="B17" s="39"/>
      <c r="C17" s="23"/>
      <c r="D17" s="18"/>
      <c r="E17" s="46"/>
      <c r="F17" s="18"/>
      <c r="G17" s="46"/>
      <c r="H17" s="18"/>
      <c r="I17" s="46"/>
      <c r="J17" s="18"/>
      <c r="K17" s="46"/>
      <c r="L17" s="18"/>
      <c r="M17" s="46"/>
      <c r="N17" s="18"/>
      <c r="O17" s="46"/>
      <c r="P17" s="18"/>
      <c r="Q17" s="46"/>
      <c r="R17" s="18"/>
      <c r="S17" s="46"/>
      <c r="T17" s="18"/>
      <c r="U17" s="46"/>
      <c r="V17" s="18"/>
    </row>
    <row r="18" spans="2:22" ht="12.75">
      <c r="B18" s="39" t="s">
        <v>35</v>
      </c>
      <c r="C18" s="11">
        <v>321410200</v>
      </c>
      <c r="D18" s="21">
        <f>C18/C41</f>
        <v>0.04182293159268155</v>
      </c>
      <c r="E18" s="57">
        <f>C18*1.04552</f>
        <v>336040792.304</v>
      </c>
      <c r="F18" s="21">
        <f>E18/E41</f>
        <v>0.04182293159268155</v>
      </c>
      <c r="G18" s="57">
        <f>E18*1.04552</f>
        <v>351337369.1696781</v>
      </c>
      <c r="H18" s="21">
        <f>G18/G41</f>
        <v>0.04182293159268156</v>
      </c>
      <c r="I18" s="57">
        <f>G18*1.04552</f>
        <v>367330246.21428186</v>
      </c>
      <c r="J18" s="21">
        <f>I18/I41</f>
        <v>0.04182293159268156</v>
      </c>
      <c r="K18" s="57">
        <f>I18*1.04552</f>
        <v>384051119.02195597</v>
      </c>
      <c r="L18" s="21">
        <f>K18/K41</f>
        <v>0.04182293159268155</v>
      </c>
      <c r="M18" s="57">
        <f>K18*1.04552</f>
        <v>401533125.9598354</v>
      </c>
      <c r="N18" s="21">
        <f>M18/M41</f>
        <v>0.04182293159268155</v>
      </c>
      <c r="O18" s="57">
        <f>M18*1.04552</f>
        <v>419810913.8535271</v>
      </c>
      <c r="P18" s="21">
        <f>O18/O41</f>
        <v>0.041822931592681564</v>
      </c>
      <c r="Q18" s="57">
        <f>O18*1.04552</f>
        <v>438920706.65213966</v>
      </c>
      <c r="R18" s="21">
        <f>Q18/Q41</f>
        <v>0.04182293159268155</v>
      </c>
      <c r="S18" s="57">
        <f>Q18*1.04552</f>
        <v>458900377.2189451</v>
      </c>
      <c r="T18" s="21">
        <f>S18/S41</f>
        <v>0.041822931592681564</v>
      </c>
      <c r="U18" s="57">
        <f>S18*1.04552</f>
        <v>479789522.38995147</v>
      </c>
      <c r="V18" s="21">
        <f>U18/U41</f>
        <v>0.04182293159268156</v>
      </c>
    </row>
    <row r="19" spans="2:22" ht="12.75">
      <c r="B19" s="39"/>
      <c r="C19" s="23"/>
      <c r="D19" s="18"/>
      <c r="E19" s="46"/>
      <c r="F19" s="18"/>
      <c r="G19" s="46"/>
      <c r="H19" s="18"/>
      <c r="I19" s="46"/>
      <c r="J19" s="18"/>
      <c r="K19" s="46"/>
      <c r="L19" s="18"/>
      <c r="M19" s="46"/>
      <c r="N19" s="18"/>
      <c r="O19" s="46"/>
      <c r="P19" s="18"/>
      <c r="Q19" s="46"/>
      <c r="R19" s="18"/>
      <c r="S19" s="46"/>
      <c r="T19" s="18"/>
      <c r="U19" s="46"/>
      <c r="V19" s="18"/>
    </row>
    <row r="20" spans="2:22" ht="25.5">
      <c r="B20" s="39" t="s">
        <v>36</v>
      </c>
      <c r="C20" s="11">
        <v>1385964808</v>
      </c>
      <c r="D20" s="21">
        <f>C20/C41</f>
        <v>0.18034620978067287</v>
      </c>
      <c r="E20" s="57">
        <f>C20*1.04552</f>
        <v>1449053926.06016</v>
      </c>
      <c r="F20" s="21">
        <f>E20/E41</f>
        <v>0.18034620978067284</v>
      </c>
      <c r="G20" s="57">
        <f>E20*1.04552</f>
        <v>1515014860.7744184</v>
      </c>
      <c r="H20" s="21">
        <f>G20/G41</f>
        <v>0.18034620978067287</v>
      </c>
      <c r="I20" s="57">
        <f>G20*1.04552</f>
        <v>1583978337.2368698</v>
      </c>
      <c r="J20" s="21">
        <f>I20/I41</f>
        <v>0.18034620978067284</v>
      </c>
      <c r="K20" s="57">
        <f>I20*1.04552</f>
        <v>1656081031.1478922</v>
      </c>
      <c r="L20" s="21">
        <f>K20/K41</f>
        <v>0.18034620978067284</v>
      </c>
      <c r="M20" s="57">
        <f>K20*1.04552</f>
        <v>1731465839.6857443</v>
      </c>
      <c r="N20" s="21">
        <f>M20/M41</f>
        <v>0.18034620978067284</v>
      </c>
      <c r="O20" s="57">
        <f>M20*1.04552</f>
        <v>1810282164.7082393</v>
      </c>
      <c r="P20" s="21">
        <f>O20/O41</f>
        <v>0.18034620978067287</v>
      </c>
      <c r="Q20" s="57">
        <f>O20*1.04552</f>
        <v>1892686208.8457584</v>
      </c>
      <c r="R20" s="21">
        <f>Q20/Q41</f>
        <v>0.18034620978067284</v>
      </c>
      <c r="S20" s="57">
        <f>Q20*1.04552</f>
        <v>1978841285.0724173</v>
      </c>
      <c r="T20" s="21">
        <f>S20/S41</f>
        <v>0.18034620978067287</v>
      </c>
      <c r="U20" s="57">
        <f>S20*1.04552</f>
        <v>2068918140.3689137</v>
      </c>
      <c r="V20" s="21">
        <f>U20/U41</f>
        <v>0.18034620978067284</v>
      </c>
    </row>
    <row r="21" spans="2:22" ht="12.75">
      <c r="B21" s="39"/>
      <c r="C21" s="23"/>
      <c r="D21" s="18"/>
      <c r="E21" s="46"/>
      <c r="F21" s="18"/>
      <c r="G21" s="46"/>
      <c r="H21" s="18"/>
      <c r="I21" s="46"/>
      <c r="J21" s="18"/>
      <c r="K21" s="46"/>
      <c r="L21" s="18"/>
      <c r="M21" s="46"/>
      <c r="N21" s="18"/>
      <c r="O21" s="46"/>
      <c r="P21" s="18"/>
      <c r="Q21" s="46"/>
      <c r="R21" s="18"/>
      <c r="S21" s="46"/>
      <c r="T21" s="18"/>
      <c r="U21" s="46"/>
      <c r="V21" s="18"/>
    </row>
    <row r="22" spans="2:22" ht="12.75">
      <c r="B22" s="39" t="s">
        <v>37</v>
      </c>
      <c r="C22" s="11">
        <v>0</v>
      </c>
      <c r="D22" s="21">
        <f>C22/C41</f>
        <v>0</v>
      </c>
      <c r="E22" s="57">
        <f>C22*1.04552</f>
        <v>0</v>
      </c>
      <c r="F22" s="21">
        <f>E22/E41</f>
        <v>0</v>
      </c>
      <c r="G22" s="57">
        <f>E22*1.04552</f>
        <v>0</v>
      </c>
      <c r="H22" s="21">
        <f>G22/G41</f>
        <v>0</v>
      </c>
      <c r="I22" s="46"/>
      <c r="J22" s="21">
        <f>I22/I41</f>
        <v>0</v>
      </c>
      <c r="K22" s="46"/>
      <c r="L22" s="21">
        <f>K22/K41</f>
        <v>0</v>
      </c>
      <c r="M22" s="46"/>
      <c r="N22" s="21">
        <f>M22/M41</f>
        <v>0</v>
      </c>
      <c r="O22" s="46"/>
      <c r="P22" s="21">
        <f>O22/O41</f>
        <v>0</v>
      </c>
      <c r="Q22" s="46"/>
      <c r="R22" s="21">
        <f>Q22/Q41</f>
        <v>0</v>
      </c>
      <c r="S22" s="46"/>
      <c r="T22" s="21">
        <f>S22/S41</f>
        <v>0</v>
      </c>
      <c r="U22" s="46"/>
      <c r="V22" s="21">
        <f>U22/U41</f>
        <v>0</v>
      </c>
    </row>
    <row r="23" spans="2:22" ht="12.75">
      <c r="B23" s="39"/>
      <c r="C23" s="23">
        <v>0</v>
      </c>
      <c r="D23" s="18"/>
      <c r="E23" s="46"/>
      <c r="F23" s="18"/>
      <c r="G23" s="46"/>
      <c r="H23" s="18"/>
      <c r="I23" s="46"/>
      <c r="J23" s="18"/>
      <c r="K23" s="46"/>
      <c r="L23" s="18"/>
      <c r="M23" s="46"/>
      <c r="N23" s="18"/>
      <c r="O23" s="46"/>
      <c r="P23" s="18"/>
      <c r="Q23" s="46"/>
      <c r="R23" s="18"/>
      <c r="S23" s="46"/>
      <c r="T23" s="18"/>
      <c r="U23" s="46"/>
      <c r="V23" s="18"/>
    </row>
    <row r="24" spans="2:22" ht="12.75">
      <c r="B24" s="39" t="s">
        <v>38</v>
      </c>
      <c r="C24" s="11">
        <v>0</v>
      </c>
      <c r="D24" s="21">
        <f>C24/C41</f>
        <v>0</v>
      </c>
      <c r="E24" s="57">
        <f>C24*1.04552</f>
        <v>0</v>
      </c>
      <c r="F24" s="21">
        <f>E24/E41</f>
        <v>0</v>
      </c>
      <c r="G24" s="57">
        <f>E24*1.04552</f>
        <v>0</v>
      </c>
      <c r="H24" s="21">
        <f>G24/G41</f>
        <v>0</v>
      </c>
      <c r="I24" s="46"/>
      <c r="J24" s="21">
        <f>I24/I41</f>
        <v>0</v>
      </c>
      <c r="K24" s="46"/>
      <c r="L24" s="21">
        <f>K24/K41</f>
        <v>0</v>
      </c>
      <c r="M24" s="46"/>
      <c r="N24" s="21">
        <f>M24/M41</f>
        <v>0</v>
      </c>
      <c r="O24" s="46"/>
      <c r="P24" s="21">
        <f>O24/O41</f>
        <v>0</v>
      </c>
      <c r="Q24" s="46"/>
      <c r="R24" s="21">
        <f>Q24/Q41</f>
        <v>0</v>
      </c>
      <c r="S24" s="46"/>
      <c r="T24" s="21">
        <f>S24/S41</f>
        <v>0</v>
      </c>
      <c r="U24" s="46"/>
      <c r="V24" s="21">
        <f>U24/U41</f>
        <v>0</v>
      </c>
    </row>
    <row r="25" spans="2:22" ht="12.75">
      <c r="B25" s="39"/>
      <c r="C25" s="23"/>
      <c r="D25" s="18"/>
      <c r="E25" s="46"/>
      <c r="F25" s="18"/>
      <c r="G25" s="46"/>
      <c r="H25" s="18"/>
      <c r="I25" s="46"/>
      <c r="J25" s="18"/>
      <c r="K25" s="46"/>
      <c r="L25" s="18"/>
      <c r="M25" s="46"/>
      <c r="N25" s="18"/>
      <c r="O25" s="46"/>
      <c r="P25" s="18"/>
      <c r="Q25" s="46"/>
      <c r="R25" s="18"/>
      <c r="S25" s="46"/>
      <c r="T25" s="18"/>
      <c r="U25" s="46"/>
      <c r="V25" s="18"/>
    </row>
    <row r="26" spans="2:22" ht="25.5">
      <c r="B26" s="39" t="s">
        <v>39</v>
      </c>
      <c r="C26" s="11">
        <v>0</v>
      </c>
      <c r="D26" s="21">
        <f>C26/C41</f>
        <v>0</v>
      </c>
      <c r="E26" s="57">
        <f>C26*1.04552</f>
        <v>0</v>
      </c>
      <c r="F26" s="21">
        <f>E26/E41</f>
        <v>0</v>
      </c>
      <c r="G26" s="57">
        <f>E26*1.04552</f>
        <v>0</v>
      </c>
      <c r="H26" s="21">
        <f>G26/G41</f>
        <v>0</v>
      </c>
      <c r="I26" s="46"/>
      <c r="J26" s="21">
        <f>I26/I41</f>
        <v>0</v>
      </c>
      <c r="K26" s="46"/>
      <c r="L26" s="21">
        <f>K26/K41</f>
        <v>0</v>
      </c>
      <c r="M26" s="46"/>
      <c r="N26" s="21">
        <f>M26/M41</f>
        <v>0</v>
      </c>
      <c r="O26" s="46"/>
      <c r="P26" s="21">
        <f>O26/O41</f>
        <v>0</v>
      </c>
      <c r="Q26" s="46"/>
      <c r="R26" s="21">
        <f>Q26/Q41</f>
        <v>0</v>
      </c>
      <c r="S26" s="46"/>
      <c r="T26" s="21">
        <f>S26/S41</f>
        <v>0</v>
      </c>
      <c r="U26" s="46"/>
      <c r="V26" s="21">
        <f>U26/U41</f>
        <v>0</v>
      </c>
    </row>
    <row r="27" spans="2:22" ht="12.75">
      <c r="B27" s="39"/>
      <c r="C27" s="23">
        <v>0</v>
      </c>
      <c r="D27" s="18"/>
      <c r="E27" s="46"/>
      <c r="F27" s="18"/>
      <c r="G27" s="46"/>
      <c r="H27" s="18"/>
      <c r="I27" s="46"/>
      <c r="J27" s="18"/>
      <c r="K27" s="46"/>
      <c r="L27" s="18"/>
      <c r="M27" s="46"/>
      <c r="N27" s="18"/>
      <c r="O27" s="46"/>
      <c r="P27" s="18"/>
      <c r="Q27" s="46"/>
      <c r="R27" s="18"/>
      <c r="S27" s="46"/>
      <c r="T27" s="18"/>
      <c r="U27" s="46"/>
      <c r="V27" s="18"/>
    </row>
    <row r="28" spans="2:22" ht="12.75">
      <c r="B28" s="39"/>
      <c r="C28" s="19"/>
      <c r="D28" s="18"/>
      <c r="E28" s="46"/>
      <c r="F28" s="18"/>
      <c r="G28" s="46"/>
      <c r="H28" s="18"/>
      <c r="I28" s="46"/>
      <c r="J28" s="18"/>
      <c r="K28" s="46"/>
      <c r="L28" s="18"/>
      <c r="M28" s="46"/>
      <c r="N28" s="18"/>
      <c r="O28" s="46"/>
      <c r="P28" s="18"/>
      <c r="Q28" s="46"/>
      <c r="R28" s="18"/>
      <c r="S28" s="46"/>
      <c r="T28" s="18"/>
      <c r="U28" s="46"/>
      <c r="V28" s="18"/>
    </row>
    <row r="29" spans="2:22" ht="12.75">
      <c r="B29" s="37" t="s">
        <v>9</v>
      </c>
      <c r="C29" s="11">
        <v>0</v>
      </c>
      <c r="D29" s="21">
        <f>C29/C41</f>
        <v>0</v>
      </c>
      <c r="E29" s="57">
        <f>C29*1.04552</f>
        <v>0</v>
      </c>
      <c r="F29" s="21">
        <f>E29/E41</f>
        <v>0</v>
      </c>
      <c r="G29" s="46"/>
      <c r="H29" s="21">
        <f>G29/G41</f>
        <v>0</v>
      </c>
      <c r="I29" s="46"/>
      <c r="J29" s="21">
        <f>I29/I41</f>
        <v>0</v>
      </c>
      <c r="K29" s="46"/>
      <c r="L29" s="21">
        <f>K29/K41</f>
        <v>0</v>
      </c>
      <c r="M29" s="46"/>
      <c r="N29" s="21">
        <f>M29/M41</f>
        <v>0</v>
      </c>
      <c r="O29" s="46"/>
      <c r="P29" s="21">
        <f>O29/O41</f>
        <v>0</v>
      </c>
      <c r="Q29" s="46"/>
      <c r="R29" s="21">
        <f>Q29/Q41</f>
        <v>0</v>
      </c>
      <c r="S29" s="46"/>
      <c r="T29" s="21">
        <f>S29/S41</f>
        <v>0</v>
      </c>
      <c r="U29" s="46"/>
      <c r="V29" s="21">
        <f>U29/U41</f>
        <v>0</v>
      </c>
    </row>
    <row r="30" spans="2:22" ht="12.75">
      <c r="B30" s="37"/>
      <c r="C30" s="19"/>
      <c r="D30" s="18"/>
      <c r="E30" s="46"/>
      <c r="F30" s="18"/>
      <c r="G30" s="46"/>
      <c r="H30" s="18"/>
      <c r="I30" s="46"/>
      <c r="J30" s="18"/>
      <c r="K30" s="46"/>
      <c r="L30" s="18"/>
      <c r="M30" s="46"/>
      <c r="N30" s="18"/>
      <c r="O30" s="46"/>
      <c r="P30" s="18"/>
      <c r="Q30" s="46"/>
      <c r="R30" s="18"/>
      <c r="S30" s="46"/>
      <c r="T30" s="18"/>
      <c r="U30" s="46"/>
      <c r="V30" s="18"/>
    </row>
    <row r="31" spans="2:22" ht="12.75">
      <c r="B31" s="42" t="s">
        <v>8</v>
      </c>
      <c r="C31" s="26">
        <f>C33+C35+C37</f>
        <v>13037254</v>
      </c>
      <c r="D31" s="27">
        <f>C31/C41</f>
        <v>0.0016964495283547751</v>
      </c>
      <c r="E31" s="26">
        <f>E33+E35+E37</f>
        <v>13630709.80208</v>
      </c>
      <c r="F31" s="27">
        <f>E31/E41</f>
        <v>0.0016964495283547751</v>
      </c>
      <c r="G31" s="26">
        <f>G33+G35+G37</f>
        <v>14251179.71227068</v>
      </c>
      <c r="H31" s="27">
        <f>G31/G41</f>
        <v>0.0016964495283547751</v>
      </c>
      <c r="I31" s="26">
        <f>I33+I35+I37</f>
        <v>14899893.412773242</v>
      </c>
      <c r="J31" s="27">
        <f>I31/I41</f>
        <v>0.0016964495283547751</v>
      </c>
      <c r="K31" s="26">
        <f>K33+K35+K37</f>
        <v>15578136.56092268</v>
      </c>
      <c r="L31" s="27">
        <f>K31/K41</f>
        <v>0.001696449528354775</v>
      </c>
      <c r="M31" s="26">
        <f>M33+M35</f>
        <v>16287253.337175881</v>
      </c>
      <c r="N31" s="27">
        <f>M31/M41</f>
        <v>0.001696449528354775</v>
      </c>
      <c r="O31" s="26">
        <f>O33+O35+O37</f>
        <v>17028649.10908413</v>
      </c>
      <c r="P31" s="27">
        <f>O31/O41</f>
        <v>0.0016964495283547756</v>
      </c>
      <c r="Q31" s="26">
        <f>Q33+Q35+Q37</f>
        <v>17803793.216529638</v>
      </c>
      <c r="R31" s="27">
        <f>Q31/Q41</f>
        <v>0.001696449528354775</v>
      </c>
      <c r="S31" s="26">
        <f>S33+S35+S37</f>
        <v>18614221.883746065</v>
      </c>
      <c r="T31" s="27">
        <f>S31/S41</f>
        <v>0.0016964495283547751</v>
      </c>
      <c r="U31" s="26">
        <f>U33+U35+U37</f>
        <v>19461541.263894185</v>
      </c>
      <c r="V31" s="27">
        <f>U31/U41</f>
        <v>0.001696449528354775</v>
      </c>
    </row>
    <row r="32" spans="2:22" ht="12.75">
      <c r="B32" s="55" t="s">
        <v>23</v>
      </c>
      <c r="C32" s="19"/>
      <c r="D32" s="18"/>
      <c r="E32" s="46"/>
      <c r="F32" s="18"/>
      <c r="G32" s="46"/>
      <c r="H32" s="18"/>
      <c r="I32" s="46"/>
      <c r="J32" s="18"/>
      <c r="K32" s="46"/>
      <c r="L32" s="18"/>
      <c r="M32" s="46"/>
      <c r="N32" s="18"/>
      <c r="O32" s="46"/>
      <c r="P32" s="18"/>
      <c r="Q32" s="46"/>
      <c r="R32" s="18"/>
      <c r="S32" s="46"/>
      <c r="T32" s="18"/>
      <c r="U32" s="46"/>
      <c r="V32" s="18"/>
    </row>
    <row r="33" spans="2:22" ht="12.75">
      <c r="B33" s="39" t="s">
        <v>11</v>
      </c>
      <c r="C33" s="15">
        <v>0</v>
      </c>
      <c r="D33" s="12">
        <f>C33/C41</f>
        <v>0</v>
      </c>
      <c r="E33" s="57">
        <f>C33*1.04552</f>
        <v>0</v>
      </c>
      <c r="F33" s="12">
        <f>E33/E41</f>
        <v>0</v>
      </c>
      <c r="G33" s="57">
        <f>E33*1.04552</f>
        <v>0</v>
      </c>
      <c r="H33" s="12">
        <f>G33/G41</f>
        <v>0</v>
      </c>
      <c r="I33" s="57">
        <f>G33*1.04552</f>
        <v>0</v>
      </c>
      <c r="J33" s="12">
        <f>I33/I41</f>
        <v>0</v>
      </c>
      <c r="K33" s="57">
        <f>I33*1.04552</f>
        <v>0</v>
      </c>
      <c r="L33" s="12">
        <f>K33/K41</f>
        <v>0</v>
      </c>
      <c r="M33" s="57">
        <f>K33*1.04552</f>
        <v>0</v>
      </c>
      <c r="N33" s="12">
        <f>M33/M41</f>
        <v>0</v>
      </c>
      <c r="O33" s="57">
        <f>M33*1.04552</f>
        <v>0</v>
      </c>
      <c r="P33" s="12">
        <f>O33/O41</f>
        <v>0</v>
      </c>
      <c r="Q33" s="57">
        <f>O33*1.04552</f>
        <v>0</v>
      </c>
      <c r="R33" s="12">
        <f>Q33/Q41</f>
        <v>0</v>
      </c>
      <c r="S33" s="57">
        <f>Q33*1.04552</f>
        <v>0</v>
      </c>
      <c r="T33" s="12">
        <f>S33/S41</f>
        <v>0</v>
      </c>
      <c r="U33" s="57">
        <f>S33*1.04552</f>
        <v>0</v>
      </c>
      <c r="V33" s="12">
        <f>U33/U41</f>
        <v>0</v>
      </c>
    </row>
    <row r="34" spans="2:22" ht="12.75">
      <c r="B34" s="39"/>
      <c r="C34" s="19"/>
      <c r="D34" s="18"/>
      <c r="E34" s="46"/>
      <c r="F34" s="18"/>
      <c r="G34" s="46"/>
      <c r="H34" s="18"/>
      <c r="I34" s="46"/>
      <c r="J34" s="18"/>
      <c r="K34" s="46"/>
      <c r="L34" s="18"/>
      <c r="M34" s="46"/>
      <c r="N34" s="18"/>
      <c r="O34" s="46"/>
      <c r="P34" s="18"/>
      <c r="Q34" s="46"/>
      <c r="R34" s="18"/>
      <c r="S34" s="46"/>
      <c r="T34" s="18"/>
      <c r="U34" s="46"/>
      <c r="V34" s="18"/>
    </row>
    <row r="35" spans="2:22" ht="12.75">
      <c r="B35" s="39" t="s">
        <v>40</v>
      </c>
      <c r="C35" s="11">
        <v>13037254</v>
      </c>
      <c r="D35" s="12">
        <f>C35/C41</f>
        <v>0.0016964495283547751</v>
      </c>
      <c r="E35" s="57">
        <f>C35*1.04552</f>
        <v>13630709.80208</v>
      </c>
      <c r="F35" s="12">
        <f>E35/E41</f>
        <v>0.0016964495283547751</v>
      </c>
      <c r="G35" s="57">
        <f>E35*1.04552</f>
        <v>14251179.71227068</v>
      </c>
      <c r="H35" s="12">
        <f>G35/G41</f>
        <v>0.0016964495283547751</v>
      </c>
      <c r="I35" s="57">
        <f>G35*1.04552</f>
        <v>14899893.412773242</v>
      </c>
      <c r="J35" s="12">
        <f>I35/I41</f>
        <v>0.0016964495283547751</v>
      </c>
      <c r="K35" s="57">
        <f>I35*1.04552</f>
        <v>15578136.56092268</v>
      </c>
      <c r="L35" s="12">
        <f>K35/K41</f>
        <v>0.001696449528354775</v>
      </c>
      <c r="M35" s="57">
        <f>K35*1.04552</f>
        <v>16287253.337175881</v>
      </c>
      <c r="N35" s="12">
        <f>M35/M41</f>
        <v>0.001696449528354775</v>
      </c>
      <c r="O35" s="57">
        <f>M35*1.04552</f>
        <v>17028649.10908413</v>
      </c>
      <c r="P35" s="12">
        <f>O35/O41</f>
        <v>0.0016964495283547756</v>
      </c>
      <c r="Q35" s="57">
        <f>O35*1.04552</f>
        <v>17803793.216529638</v>
      </c>
      <c r="R35" s="12">
        <f>Q35/Q41</f>
        <v>0.001696449528354775</v>
      </c>
      <c r="S35" s="57">
        <f>Q35*1.04552</f>
        <v>18614221.883746065</v>
      </c>
      <c r="T35" s="12">
        <f>S35/S41</f>
        <v>0.0016964495283547751</v>
      </c>
      <c r="U35" s="57">
        <f>S35*1.04552</f>
        <v>19461541.263894185</v>
      </c>
      <c r="V35" s="12">
        <f>U35/U41</f>
        <v>0.001696449528354775</v>
      </c>
    </row>
    <row r="36" spans="2:22" ht="12.75">
      <c r="B36" s="39"/>
      <c r="C36" s="19"/>
      <c r="D36" s="18"/>
      <c r="E36" s="46"/>
      <c r="F36" s="18"/>
      <c r="G36" s="46"/>
      <c r="H36" s="18"/>
      <c r="I36" s="46"/>
      <c r="J36" s="18"/>
      <c r="K36" s="46"/>
      <c r="L36" s="18"/>
      <c r="M36" s="46"/>
      <c r="N36" s="18"/>
      <c r="O36" s="46"/>
      <c r="P36" s="18"/>
      <c r="Q36" s="46"/>
      <c r="R36" s="18"/>
      <c r="S36" s="46"/>
      <c r="T36" s="18"/>
      <c r="U36" s="46"/>
      <c r="V36" s="18"/>
    </row>
    <row r="37" spans="2:22" ht="12.75">
      <c r="B37" s="37" t="s">
        <v>12</v>
      </c>
      <c r="C37" s="15">
        <f>C39</f>
        <v>0</v>
      </c>
      <c r="D37" s="12">
        <f>C35/C41</f>
        <v>0.0016964495283547751</v>
      </c>
      <c r="E37" s="57">
        <f>C37*1.04552</f>
        <v>0</v>
      </c>
      <c r="F37" s="12">
        <f>E35/E41</f>
        <v>0.0016964495283547751</v>
      </c>
      <c r="G37" s="57">
        <f>E37*1.04552</f>
        <v>0</v>
      </c>
      <c r="H37" s="12">
        <f>G35/G41</f>
        <v>0.0016964495283547751</v>
      </c>
      <c r="I37" s="57">
        <f>G37*1.04552</f>
        <v>0</v>
      </c>
      <c r="J37" s="12">
        <f>I35/I41</f>
        <v>0.0016964495283547751</v>
      </c>
      <c r="K37" s="57">
        <f>I37*1.04552</f>
        <v>0</v>
      </c>
      <c r="L37" s="12">
        <f>K35/K41</f>
        <v>0.001696449528354775</v>
      </c>
      <c r="M37" s="57">
        <f>K37*1.04552</f>
        <v>0</v>
      </c>
      <c r="N37" s="12">
        <f>M35/M41</f>
        <v>0.001696449528354775</v>
      </c>
      <c r="O37" s="57">
        <f>M37*1.04552</f>
        <v>0</v>
      </c>
      <c r="P37" s="12">
        <f>O35/O41</f>
        <v>0.0016964495283547756</v>
      </c>
      <c r="Q37" s="57">
        <f>O37*1.04552</f>
        <v>0</v>
      </c>
      <c r="R37" s="12">
        <f>Q35/Q41</f>
        <v>0.001696449528354775</v>
      </c>
      <c r="S37" s="57">
        <f>Q37*1.04552</f>
        <v>0</v>
      </c>
      <c r="T37" s="12">
        <f>S35/S41</f>
        <v>0.0016964495283547751</v>
      </c>
      <c r="U37" s="57">
        <f>S37*1.04552</f>
        <v>0</v>
      </c>
      <c r="V37" s="12">
        <f>U35/U41</f>
        <v>0.001696449528354775</v>
      </c>
    </row>
    <row r="38" spans="2:22" ht="12.75">
      <c r="B38" s="37"/>
      <c r="C38" s="19"/>
      <c r="D38" s="18"/>
      <c r="E38" s="46"/>
      <c r="F38" s="18"/>
      <c r="G38" s="46"/>
      <c r="H38" s="18"/>
      <c r="I38" s="46"/>
      <c r="J38" s="18"/>
      <c r="K38" s="46"/>
      <c r="L38" s="18"/>
      <c r="M38" s="46"/>
      <c r="N38" s="18"/>
      <c r="O38" s="46"/>
      <c r="P38" s="18"/>
      <c r="Q38" s="46"/>
      <c r="R38" s="18"/>
      <c r="S38" s="46"/>
      <c r="T38" s="18"/>
      <c r="U38" s="46"/>
      <c r="V38" s="18"/>
    </row>
    <row r="39" spans="2:22" ht="12.75">
      <c r="B39" s="39" t="s">
        <v>13</v>
      </c>
      <c r="C39" s="15">
        <v>0</v>
      </c>
      <c r="D39" s="12">
        <f>C39/C41</f>
        <v>0</v>
      </c>
      <c r="E39" s="57">
        <f>C39*1.04552</f>
        <v>0</v>
      </c>
      <c r="F39" s="12">
        <f>E39/E41</f>
        <v>0</v>
      </c>
      <c r="G39" s="57">
        <f>E39*1.04552</f>
        <v>0</v>
      </c>
      <c r="H39" s="12">
        <f>G39/G41</f>
        <v>0</v>
      </c>
      <c r="I39" s="57">
        <f>G39*1.04552</f>
        <v>0</v>
      </c>
      <c r="J39" s="12">
        <f>I39/I41</f>
        <v>0</v>
      </c>
      <c r="K39" s="57">
        <f>I39*1.04552</f>
        <v>0</v>
      </c>
      <c r="L39" s="12">
        <f>K39/K41</f>
        <v>0</v>
      </c>
      <c r="M39" s="57">
        <f>K39*1.04552</f>
        <v>0</v>
      </c>
      <c r="N39" s="12">
        <f>M39/M41</f>
        <v>0</v>
      </c>
      <c r="O39" s="57">
        <f>M39*1.04552</f>
        <v>0</v>
      </c>
      <c r="P39" s="12">
        <f>O39/O41</f>
        <v>0</v>
      </c>
      <c r="Q39" s="57">
        <f>O39*1.04552</f>
        <v>0</v>
      </c>
      <c r="R39" s="12">
        <f>Q39/Q41</f>
        <v>0</v>
      </c>
      <c r="S39" s="57">
        <f>Q39*1.04552</f>
        <v>0</v>
      </c>
      <c r="T39" s="12">
        <f>S39/S41</f>
        <v>0</v>
      </c>
      <c r="U39" s="57">
        <f>S39*1.04552</f>
        <v>0</v>
      </c>
      <c r="V39" s="12">
        <f>U39/U41</f>
        <v>0</v>
      </c>
    </row>
    <row r="40" spans="2:22" ht="12.75">
      <c r="B40" s="39"/>
      <c r="C40" s="19"/>
      <c r="D40" s="18"/>
      <c r="E40" s="46"/>
      <c r="F40" s="18"/>
      <c r="G40" s="46"/>
      <c r="H40" s="18"/>
      <c r="I40" s="46"/>
      <c r="J40" s="18"/>
      <c r="K40" s="46"/>
      <c r="L40" s="18"/>
      <c r="M40" s="46"/>
      <c r="N40" s="18"/>
      <c r="O40" s="46"/>
      <c r="P40" s="18"/>
      <c r="Q40" s="46"/>
      <c r="R40" s="18"/>
      <c r="S40" s="46"/>
      <c r="T40" s="18"/>
      <c r="U40" s="46"/>
      <c r="V40" s="18"/>
    </row>
    <row r="41" spans="2:22" ht="12.75">
      <c r="B41" s="42" t="s">
        <v>10</v>
      </c>
      <c r="C41" s="26">
        <f>C6+C10+C31</f>
        <v>7685023210</v>
      </c>
      <c r="D41" s="27">
        <v>1</v>
      </c>
      <c r="E41" s="26">
        <f>E6+E10+E31</f>
        <v>8034845466.5192</v>
      </c>
      <c r="F41" s="27">
        <v>1</v>
      </c>
      <c r="G41" s="26">
        <f>G6+G10+G31</f>
        <v>8400591632.155153</v>
      </c>
      <c r="H41" s="27">
        <v>1</v>
      </c>
      <c r="I41" s="26">
        <f>I6+I10+I31</f>
        <v>8782986563.250856</v>
      </c>
      <c r="J41" s="27">
        <v>1</v>
      </c>
      <c r="K41" s="26">
        <f>K6+K10+K31</f>
        <v>9182788111.610037</v>
      </c>
      <c r="L41" s="27">
        <v>1</v>
      </c>
      <c r="M41" s="56">
        <f>K41*1.04552</f>
        <v>9600788626.450525</v>
      </c>
      <c r="N41" s="27">
        <v>1</v>
      </c>
      <c r="O41" s="26">
        <f>O6+O10+O31</f>
        <v>10037816524.726551</v>
      </c>
      <c r="P41" s="27">
        <v>1</v>
      </c>
      <c r="Q41" s="26">
        <f>Q6+Q10+Q31</f>
        <v>10494737932.932106</v>
      </c>
      <c r="R41" s="27">
        <v>1</v>
      </c>
      <c r="S41" s="26">
        <f>S6+S10+S31</f>
        <v>10972458403.639174</v>
      </c>
      <c r="T41" s="27">
        <v>1</v>
      </c>
      <c r="U41" s="26">
        <f>U6+U10+U31</f>
        <v>11471924710.17283</v>
      </c>
      <c r="V41" s="27">
        <v>1</v>
      </c>
    </row>
    <row r="42" spans="2:22" ht="12.75">
      <c r="B42" s="37"/>
      <c r="C42" s="19"/>
      <c r="D42" s="18"/>
      <c r="E42" s="46"/>
      <c r="F42" s="18"/>
      <c r="G42" s="46"/>
      <c r="H42" s="18"/>
      <c r="I42" s="46"/>
      <c r="J42" s="18"/>
      <c r="K42" s="46"/>
      <c r="L42" s="18"/>
      <c r="M42" s="46"/>
      <c r="N42" s="18"/>
      <c r="O42" s="46"/>
      <c r="P42" s="18"/>
      <c r="Q42" s="46"/>
      <c r="R42" s="18"/>
      <c r="S42" s="46"/>
      <c r="T42" s="18"/>
      <c r="U42" s="46"/>
      <c r="V42" s="18"/>
    </row>
    <row r="43" spans="2:14" ht="12.75">
      <c r="B43" s="62" t="s">
        <v>32</v>
      </c>
      <c r="C43" s="60" t="s">
        <v>43</v>
      </c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</row>
    <row r="44" spans="2:11" ht="12.75">
      <c r="B44" s="31"/>
      <c r="C44" s="64" t="s">
        <v>46</v>
      </c>
      <c r="D44" s="64"/>
      <c r="E44" s="64"/>
      <c r="F44" s="64"/>
      <c r="G44" s="64"/>
      <c r="H44" s="64"/>
      <c r="I44" s="64"/>
      <c r="J44" s="64"/>
      <c r="K44" s="64"/>
    </row>
    <row r="45" ht="12.75">
      <c r="C45" s="43"/>
    </row>
    <row r="46" ht="12.75">
      <c r="C46" s="43"/>
    </row>
    <row r="47" ht="12.75">
      <c r="C47" s="43"/>
    </row>
    <row r="48" spans="2:4" ht="18.75" customHeight="1">
      <c r="B48" s="50" t="s">
        <v>17</v>
      </c>
      <c r="C48" s="63"/>
      <c r="D48" s="63"/>
    </row>
    <row r="49" spans="3:4" ht="15" customHeight="1">
      <c r="C49" s="63"/>
      <c r="D49" s="63"/>
    </row>
    <row r="50" spans="3:4" ht="12.75">
      <c r="C50" s="64"/>
      <c r="D50" s="64"/>
    </row>
    <row r="51" spans="3:22" ht="13.5" thickBot="1">
      <c r="C51" s="34"/>
      <c r="D51" s="34"/>
      <c r="F51" s="34"/>
      <c r="H51" s="34"/>
      <c r="J51" s="34"/>
      <c r="L51" s="34"/>
      <c r="N51" s="34"/>
      <c r="P51" s="34"/>
      <c r="R51" s="34"/>
      <c r="T51" s="34"/>
      <c r="V51" s="34"/>
    </row>
    <row r="52" spans="2:7" ht="34.5" customHeight="1" thickBot="1">
      <c r="B52" s="35"/>
      <c r="E52" s="68"/>
      <c r="F52" s="69"/>
      <c r="G52" s="70"/>
    </row>
    <row r="53" spans="2:7" ht="12.75">
      <c r="B53" s="58" t="s">
        <v>14</v>
      </c>
      <c r="E53" s="65" t="s">
        <v>15</v>
      </c>
      <c r="F53" s="65"/>
      <c r="G53" s="65"/>
    </row>
    <row r="54" spans="2:7" ht="12.75">
      <c r="B54" s="58" t="s">
        <v>0</v>
      </c>
      <c r="E54" s="71" t="s">
        <v>45</v>
      </c>
      <c r="F54" s="71"/>
      <c r="G54" s="71"/>
    </row>
  </sheetData>
  <sheetProtection/>
  <mergeCells count="8">
    <mergeCell ref="B1:E1"/>
    <mergeCell ref="E52:G52"/>
    <mergeCell ref="E53:G53"/>
    <mergeCell ref="E54:G54"/>
    <mergeCell ref="C44:K44"/>
    <mergeCell ref="C48:D48"/>
    <mergeCell ref="C49:D49"/>
    <mergeCell ref="C50:D50"/>
  </mergeCells>
  <printOptions/>
  <pageMargins left="0.7" right="0.7" top="0.75" bottom="0.75" header="0.3" footer="0.3"/>
  <pageSetup orientation="landscape" paperSize="5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Luffi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Luffi</dc:creator>
  <cp:keywords/>
  <dc:description/>
  <cp:lastModifiedBy>Tesoreria</cp:lastModifiedBy>
  <cp:lastPrinted>2016-08-24T23:05:20Z</cp:lastPrinted>
  <dcterms:created xsi:type="dcterms:W3CDTF">2012-01-07T03:00:02Z</dcterms:created>
  <dcterms:modified xsi:type="dcterms:W3CDTF">2016-08-24T23:06:25Z</dcterms:modified>
  <cp:category/>
  <cp:version/>
  <cp:contentType/>
  <cp:contentStatus/>
</cp:coreProperties>
</file>