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YECCION PPTO 2017\"/>
    </mc:Choice>
  </mc:AlternateContent>
  <bookViews>
    <workbookView xWindow="0" yWindow="0" windowWidth="25200" windowHeight="11085"/>
  </bookViews>
  <sheets>
    <sheet name="PERSONAL DE PLANTA 201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7" i="1"/>
  <c r="S8" i="1"/>
  <c r="S9" i="1"/>
  <c r="S10" i="1"/>
  <c r="S11" i="1"/>
  <c r="S12" i="1"/>
  <c r="D7" i="1" l="1"/>
  <c r="L12" i="1" l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E7" i="1"/>
  <c r="D12" i="1" l="1"/>
  <c r="E12" i="1" l="1"/>
  <c r="Q12" i="1" l="1"/>
  <c r="P12" i="1"/>
  <c r="R12" i="1"/>
  <c r="M12" i="1"/>
  <c r="O12" i="1"/>
  <c r="N12" i="1"/>
  <c r="M7" i="1" l="1"/>
  <c r="D8" i="1"/>
  <c r="E8" i="1" s="1"/>
  <c r="D9" i="1" l="1"/>
  <c r="E9" i="1" s="1"/>
  <c r="D10" i="1"/>
  <c r="D11" i="1"/>
  <c r="N7" i="1" l="1"/>
  <c r="E11" i="1"/>
  <c r="R7" i="1"/>
  <c r="E10" i="1"/>
  <c r="M11" i="1" l="1"/>
  <c r="R11" i="1"/>
  <c r="Q11" i="1"/>
  <c r="P11" i="1"/>
  <c r="P9" i="1"/>
  <c r="R9" i="1"/>
  <c r="Q9" i="1"/>
  <c r="Q8" i="1"/>
  <c r="P8" i="1"/>
  <c r="R8" i="1"/>
  <c r="R10" i="1"/>
  <c r="Q10" i="1"/>
  <c r="P10" i="1"/>
  <c r="O7" i="1"/>
  <c r="P7" i="1"/>
  <c r="Q7" i="1"/>
  <c r="M8" i="1"/>
  <c r="N8" i="1"/>
  <c r="O8" i="1"/>
  <c r="O11" i="1"/>
  <c r="N11" i="1"/>
  <c r="N9" i="1"/>
  <c r="O9" i="1"/>
  <c r="M9" i="1"/>
  <c r="O10" i="1"/>
  <c r="M10" i="1"/>
  <c r="N10" i="1"/>
  <c r="J7" i="1" l="1"/>
  <c r="F7" i="1"/>
  <c r="H7" i="1" l="1"/>
  <c r="I7" i="1" l="1"/>
  <c r="K7" i="1" l="1"/>
  <c r="G7" i="1"/>
  <c r="L7" i="1" l="1"/>
</calcChain>
</file>

<file path=xl/sharedStrings.xml><?xml version="1.0" encoding="utf-8"?>
<sst xmlns="http://schemas.openxmlformats.org/spreadsheetml/2006/main" count="45" uniqueCount="45">
  <si>
    <t xml:space="preserve">PRESTACIONES SOCIALES </t>
  </si>
  <si>
    <t xml:space="preserve">VACACIONES </t>
  </si>
  <si>
    <t>P. VACACIONES</t>
  </si>
  <si>
    <t xml:space="preserve">P. NAVIDAD </t>
  </si>
  <si>
    <t xml:space="preserve">P. SERVICIOS </t>
  </si>
  <si>
    <t xml:space="preserve">B. RECREACION </t>
  </si>
  <si>
    <t xml:space="preserve">SEGURIDAD SOCIAL </t>
  </si>
  <si>
    <t>PARA FISCALE S</t>
  </si>
  <si>
    <t>ICBF 3%</t>
  </si>
  <si>
    <t>SENA 2%</t>
  </si>
  <si>
    <t>CAJA C. 4%</t>
  </si>
  <si>
    <t>SALUD 8.5%</t>
  </si>
  <si>
    <t>PENSION 12%</t>
  </si>
  <si>
    <t>ARL 0.522%</t>
  </si>
  <si>
    <t xml:space="preserve">SUELDO ANUAL </t>
  </si>
  <si>
    <t xml:space="preserve">TOTAL AÑO </t>
  </si>
  <si>
    <t xml:space="preserve">CESANTIAS </t>
  </si>
  <si>
    <t xml:space="preserve">INT CESANTIAS </t>
  </si>
  <si>
    <t>TOTAL</t>
  </si>
  <si>
    <t>CONTROL INTERNO</t>
  </si>
  <si>
    <t>SECRETARIA GERENCIA</t>
  </si>
  <si>
    <t>TESORERO</t>
  </si>
  <si>
    <t>SUBGERENTE DEPORTIVO</t>
  </si>
  <si>
    <t>SUBGERENTE ADMINISTRATIVO</t>
  </si>
  <si>
    <t>GERENTE</t>
  </si>
  <si>
    <t>CARGO</t>
  </si>
  <si>
    <t>OBSERVACIONES</t>
  </si>
  <si>
    <t>VACACIONES</t>
  </si>
  <si>
    <t>Salario Mensual + 1/12 prima de servicios</t>
  </si>
  <si>
    <t>PRIMA DE VACACIONES</t>
  </si>
  <si>
    <t xml:space="preserve">Salario Mensual + 1/12 prima de servicios </t>
  </si>
  <si>
    <t>PARA LA BASE DE LIQUIDACION DE PRESTACIONES SOCIALES SE TUVO EN CUENTA LA NORMATIVIDAD DE FACTORES SALARIALES EMPLEADOS PUBLICOS ASI:</t>
  </si>
  <si>
    <t>PRIMA DE NAVIDAD</t>
  </si>
  <si>
    <t>Salario Mensual + 1/12 prima de servicios+ 1/12 prima de vacaciones</t>
  </si>
  <si>
    <t>CESANTIAS</t>
  </si>
  <si>
    <t>Salario Mensual + 1/12 prima de servicios+ 1/12 prima de vacaciones+ 1/12 prima de navidad</t>
  </si>
  <si>
    <t>INTERESES SOBRE CESANTIAS</t>
  </si>
  <si>
    <t>Sobre el valor de la cesantias</t>
  </si>
  <si>
    <t>PRIMA DE SERVICIOS</t>
  </si>
  <si>
    <t>Salario Mensual</t>
  </si>
  <si>
    <t>PARA LA LIQUIDACION DE VACACIONES SE TOMO UN APROXIMADO DE 25 DIAS HABILES DE DISFRUTE DE VACACIONES</t>
  </si>
  <si>
    <t>PROYECCION  AÑO 2017</t>
  </si>
  <si>
    <t>INSTITUTO MUNICIPAL DEL DEPORTE, LA RECREACION, Y EL APROVECHAMIENTO DEL TIEMPO  LIBRE DE YUMBO</t>
  </si>
  <si>
    <t>SUELDO ACTUAL</t>
  </si>
  <si>
    <t>SUELDO PROYECTADO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</si>
</sst>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3" fontId="0" fillId="0" borderId="1" xfId="1" applyNumberFormat="1" applyFont="1" applyBorder="1"/>
    <xf numFmtId="3" fontId="0" fillId="0" borderId="1" xfId="1" applyNumberFormat="1" applyFont="1" applyFill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/>
    <xf numFmtId="3" fontId="0" fillId="3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ia\Downloads\PROYECCION%20PRESTACIONES%20SOCIALES%20PERSONAL%20DE%20PLANTA%202017%20CON%20INCR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INTERNO 2017"/>
      <sheetName val="GERENTE"/>
      <sheetName val="SUBGERENTE DEPORTIVO"/>
      <sheetName val="SUBGERENTE ADMINISTRATIVO"/>
      <sheetName val=" SECRETARIA"/>
      <sheetName val="TESORERO"/>
    </sheetNames>
    <sheetDataSet>
      <sheetData sheetId="0">
        <row r="15">
          <cell r="E15">
            <v>4891541.666666666</v>
          </cell>
        </row>
        <row r="16">
          <cell r="E16">
            <v>2934925</v>
          </cell>
        </row>
        <row r="17">
          <cell r="E17">
            <v>2817528</v>
          </cell>
        </row>
        <row r="18">
          <cell r="E18">
            <v>6623962.673611111</v>
          </cell>
        </row>
        <row r="19">
          <cell r="E19">
            <v>794875.52083333337</v>
          </cell>
        </row>
        <row r="21">
          <cell r="E21">
            <v>375670.4</v>
          </cell>
        </row>
        <row r="22">
          <cell r="E22">
            <v>6114427.083333333</v>
          </cell>
        </row>
      </sheetData>
      <sheetData sheetId="1">
        <row r="15">
          <cell r="E15">
            <v>7622822.903645833</v>
          </cell>
        </row>
        <row r="16">
          <cell r="E16">
            <v>4573693.7421875</v>
          </cell>
        </row>
        <row r="17">
          <cell r="E17">
            <v>4390745.9924999997</v>
          </cell>
        </row>
        <row r="18">
          <cell r="E18">
            <v>10322572.682020398</v>
          </cell>
        </row>
        <row r="19">
          <cell r="E19">
            <v>1238708.7218424478</v>
          </cell>
        </row>
        <row r="21">
          <cell r="E21">
            <v>585432.799</v>
          </cell>
        </row>
        <row r="22">
          <cell r="E22">
            <v>9528528.629557291</v>
          </cell>
        </row>
      </sheetData>
      <sheetData sheetId="2">
        <row r="15">
          <cell r="E15">
            <v>4861415.0217013881</v>
          </cell>
        </row>
        <row r="16">
          <cell r="E16">
            <v>2916849.013020833</v>
          </cell>
        </row>
        <row r="17">
          <cell r="E17">
            <v>2800175.0524999998</v>
          </cell>
        </row>
        <row r="18">
          <cell r="E18">
            <v>6583166.1752206301</v>
          </cell>
        </row>
        <row r="19">
          <cell r="E19">
            <v>789979.94102647551</v>
          </cell>
        </row>
        <row r="21">
          <cell r="E21">
            <v>373356.67366666661</v>
          </cell>
        </row>
        <row r="22">
          <cell r="E22">
            <v>6076768.7771267351</v>
          </cell>
        </row>
      </sheetData>
      <sheetData sheetId="3">
        <row r="15">
          <cell r="E15">
            <v>4861415.0217013881</v>
          </cell>
        </row>
        <row r="16">
          <cell r="E16">
            <v>2916849.013020833</v>
          </cell>
        </row>
        <row r="17">
          <cell r="E17">
            <v>2800175.0524999998</v>
          </cell>
        </row>
        <row r="18">
          <cell r="E18">
            <v>6583166.1752206301</v>
          </cell>
        </row>
        <row r="19">
          <cell r="E19">
            <v>789979.94102647551</v>
          </cell>
        </row>
        <row r="21">
          <cell r="E21">
            <v>373356.67366666661</v>
          </cell>
        </row>
        <row r="22">
          <cell r="E22">
            <v>6076768.7771267351</v>
          </cell>
        </row>
      </sheetData>
      <sheetData sheetId="4">
        <row r="15">
          <cell r="E15">
            <v>1613055.9375</v>
          </cell>
        </row>
        <row r="16">
          <cell r="E16">
            <v>967833.56249999988</v>
          </cell>
        </row>
        <row r="17">
          <cell r="E17">
            <v>929120.22</v>
          </cell>
        </row>
        <row r="18">
          <cell r="E18">
            <v>2184346.58203125</v>
          </cell>
        </row>
        <row r="19">
          <cell r="E19">
            <v>262121.58984375</v>
          </cell>
        </row>
        <row r="21">
          <cell r="E21">
            <v>123882.69600000001</v>
          </cell>
        </row>
        <row r="22">
          <cell r="E22">
            <v>2016319.921875</v>
          </cell>
        </row>
      </sheetData>
      <sheetData sheetId="5">
        <row r="15">
          <cell r="E15">
            <v>3165436.640625</v>
          </cell>
        </row>
        <row r="16">
          <cell r="E16">
            <v>1899261.984375</v>
          </cell>
        </row>
        <row r="17">
          <cell r="E17">
            <v>1823291.5049999999</v>
          </cell>
        </row>
        <row r="18">
          <cell r="E18">
            <v>4286528.7841796875</v>
          </cell>
        </row>
        <row r="19">
          <cell r="E19">
            <v>514383.4541015625</v>
          </cell>
        </row>
        <row r="21">
          <cell r="E21">
            <v>243105.53399999999</v>
          </cell>
        </row>
        <row r="22">
          <cell r="E22">
            <v>3956795.80078125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tabSelected="1" zoomScale="78" zoomScaleNormal="78" workbookViewId="0">
      <selection activeCell="B13" sqref="B13:S13"/>
    </sheetView>
  </sheetViews>
  <sheetFormatPr baseColWidth="10" defaultRowHeight="15" x14ac:dyDescent="0.25"/>
  <cols>
    <col min="2" max="2" width="28.7109375" customWidth="1"/>
    <col min="3" max="3" width="15" bestFit="1" customWidth="1"/>
    <col min="4" max="4" width="13.5703125" customWidth="1"/>
    <col min="5" max="5" width="15.140625" bestFit="1" customWidth="1"/>
    <col min="6" max="8" width="13.85546875" bestFit="1" customWidth="1"/>
    <col min="9" max="9" width="14.7109375" bestFit="1" customWidth="1"/>
    <col min="10" max="10" width="14.85546875" bestFit="1" customWidth="1"/>
    <col min="11" max="12" width="14.85546875" customWidth="1"/>
    <col min="13" max="13" width="13.85546875" bestFit="1" customWidth="1"/>
    <col min="14" max="14" width="15" bestFit="1" customWidth="1"/>
    <col min="15" max="15" width="12.28515625" bestFit="1" customWidth="1"/>
    <col min="16" max="18" width="13.85546875" bestFit="1" customWidth="1"/>
    <col min="19" max="19" width="16" bestFit="1" customWidth="1"/>
    <col min="20" max="20" width="13.140625" bestFit="1" customWidth="1"/>
  </cols>
  <sheetData>
    <row r="1" spans="2:19" x14ac:dyDescent="0.25">
      <c r="D1" s="15" t="s">
        <v>42</v>
      </c>
    </row>
    <row r="2" spans="2:19" x14ac:dyDescent="0.25">
      <c r="D2" s="15" t="s">
        <v>41</v>
      </c>
    </row>
    <row r="4" spans="2:19" x14ac:dyDescent="0.25">
      <c r="D4" s="4">
        <v>8.5000000000000006E-2</v>
      </c>
      <c r="E4" s="3"/>
    </row>
    <row r="5" spans="2:19" x14ac:dyDescent="0.25">
      <c r="F5" s="18" t="s">
        <v>0</v>
      </c>
      <c r="G5" s="19"/>
      <c r="H5" s="19"/>
      <c r="I5" s="19"/>
      <c r="J5" s="19"/>
      <c r="K5" s="19"/>
      <c r="L5" s="20"/>
      <c r="M5" s="17" t="s">
        <v>6</v>
      </c>
      <c r="N5" s="17"/>
      <c r="O5" s="17"/>
      <c r="P5" s="17" t="s">
        <v>7</v>
      </c>
      <c r="Q5" s="17"/>
      <c r="R5" s="17"/>
    </row>
    <row r="6" spans="2:19" s="2" customFormat="1" ht="30" x14ac:dyDescent="0.25">
      <c r="B6" s="5" t="s">
        <v>25</v>
      </c>
      <c r="C6" s="1" t="s">
        <v>43</v>
      </c>
      <c r="D6" s="16" t="s">
        <v>44</v>
      </c>
      <c r="E6" s="1" t="s">
        <v>14</v>
      </c>
      <c r="F6" s="7" t="s">
        <v>4</v>
      </c>
      <c r="G6" s="7" t="s">
        <v>3</v>
      </c>
      <c r="H6" s="7" t="s">
        <v>1</v>
      </c>
      <c r="I6" s="7" t="s">
        <v>2</v>
      </c>
      <c r="J6" s="7" t="s">
        <v>5</v>
      </c>
      <c r="K6" s="1" t="s">
        <v>16</v>
      </c>
      <c r="L6" s="1" t="s">
        <v>17</v>
      </c>
      <c r="M6" s="1" t="s">
        <v>11</v>
      </c>
      <c r="N6" s="1" t="s">
        <v>12</v>
      </c>
      <c r="O6" s="1" t="s">
        <v>13</v>
      </c>
      <c r="P6" s="1" t="s">
        <v>8</v>
      </c>
      <c r="Q6" s="1" t="s">
        <v>9</v>
      </c>
      <c r="R6" s="1" t="s">
        <v>10</v>
      </c>
      <c r="S6" s="1" t="s">
        <v>15</v>
      </c>
    </row>
    <row r="7" spans="2:19" x14ac:dyDescent="0.25">
      <c r="B7" s="6" t="s">
        <v>24</v>
      </c>
      <c r="C7" s="8">
        <v>8093540.6940000001</v>
      </c>
      <c r="D7" s="12">
        <f>+C7*$D$4+C7</f>
        <v>8781491.6529900003</v>
      </c>
      <c r="E7" s="8">
        <f>+D7*12</f>
        <v>105377899.83588001</v>
      </c>
      <c r="F7" s="9">
        <f>[1]GERENTE!$E$17</f>
        <v>4390745.9924999997</v>
      </c>
      <c r="G7" s="9">
        <f>[1]GERENTE!$E$22</f>
        <v>9528528.629557291</v>
      </c>
      <c r="H7" s="9">
        <f>[1]GERENTE!$E$15</f>
        <v>7622822.903645833</v>
      </c>
      <c r="I7" s="9">
        <f>[1]GERENTE!$E$16</f>
        <v>4573693.7421875</v>
      </c>
      <c r="J7" s="9">
        <f>[1]GERENTE!$E$21</f>
        <v>585432.799</v>
      </c>
      <c r="K7" s="8">
        <f>[1]GERENTE!$E$18</f>
        <v>10322572.682020398</v>
      </c>
      <c r="L7" s="8">
        <f>[1]GERENTE!$E$19</f>
        <v>1238708.7218424478</v>
      </c>
      <c r="M7" s="8">
        <f t="shared" ref="M7:M13" si="0">+E7*8.5%</f>
        <v>8957121.4860498011</v>
      </c>
      <c r="N7" s="8">
        <f t="shared" ref="N7:N13" si="1">+E7*12%</f>
        <v>12645347.980305601</v>
      </c>
      <c r="O7" s="8">
        <f t="shared" ref="O7:O13" si="2">+E7*0.522%</f>
        <v>550072.63714329363</v>
      </c>
      <c r="P7" s="8">
        <f t="shared" ref="P7:P13" si="3">+E7*3%</f>
        <v>3161336.9950764002</v>
      </c>
      <c r="Q7" s="8">
        <f t="shared" ref="Q7:Q13" si="4">+E7*2%</f>
        <v>2107557.9967176002</v>
      </c>
      <c r="R7" s="8">
        <f t="shared" ref="R7:R13" si="5">+E7*4%</f>
        <v>4215115.9934352003</v>
      </c>
      <c r="S7" s="8">
        <f t="shared" ref="S7:S12" si="6">SUM(E7:R7)</f>
        <v>175276958.39536136</v>
      </c>
    </row>
    <row r="8" spans="2:19" x14ac:dyDescent="0.25">
      <c r="B8" s="6" t="s">
        <v>23</v>
      </c>
      <c r="C8" s="8">
        <v>5161612.8339999998</v>
      </c>
      <c r="D8" s="12">
        <f>+C8*$D$4+C8</f>
        <v>5600349.9248899994</v>
      </c>
      <c r="E8" s="8">
        <f>+D8*12</f>
        <v>67204199.09867999</v>
      </c>
      <c r="F8" s="9">
        <f>'[1]SUBGERENTE ADMINISTRATIVO'!$E$17</f>
        <v>2800175.0524999998</v>
      </c>
      <c r="G8" s="9">
        <f>'[1]SUBGERENTE ADMINISTRATIVO'!$E$22</f>
        <v>6076768.7771267351</v>
      </c>
      <c r="H8" s="9">
        <f>'[1]SUBGERENTE ADMINISTRATIVO'!$E$15</f>
        <v>4861415.0217013881</v>
      </c>
      <c r="I8" s="9">
        <f>'[1]SUBGERENTE ADMINISTRATIVO'!$E$16</f>
        <v>2916849.013020833</v>
      </c>
      <c r="J8" s="9">
        <f>'[1]SUBGERENTE ADMINISTRATIVO'!$E$21</f>
        <v>373356.67366666661</v>
      </c>
      <c r="K8" s="8">
        <f>'[1]SUBGERENTE ADMINISTRATIVO'!$E$18</f>
        <v>6583166.1752206301</v>
      </c>
      <c r="L8" s="8">
        <f>'[1]SUBGERENTE ADMINISTRATIVO'!$E$19</f>
        <v>789979.94102647551</v>
      </c>
      <c r="M8" s="8">
        <f t="shared" si="0"/>
        <v>5712356.9233877994</v>
      </c>
      <c r="N8" s="8">
        <f t="shared" si="1"/>
        <v>8064503.8918415988</v>
      </c>
      <c r="O8" s="8">
        <f t="shared" si="2"/>
        <v>350805.91929510952</v>
      </c>
      <c r="P8" s="8">
        <f t="shared" si="3"/>
        <v>2016125.9729603997</v>
      </c>
      <c r="Q8" s="8">
        <f t="shared" si="4"/>
        <v>1344083.9819735999</v>
      </c>
      <c r="R8" s="8">
        <f t="shared" si="5"/>
        <v>2688167.9639471998</v>
      </c>
      <c r="S8" s="8">
        <f t="shared" si="6"/>
        <v>111781954.40634841</v>
      </c>
    </row>
    <row r="9" spans="2:19" x14ac:dyDescent="0.25">
      <c r="B9" s="6" t="s">
        <v>22</v>
      </c>
      <c r="C9" s="8">
        <v>5161612.8339999998</v>
      </c>
      <c r="D9" s="12">
        <f t="shared" ref="D9:D11" si="7">+C9*$D$4+C9</f>
        <v>5600349.9248899994</v>
      </c>
      <c r="E9" s="8">
        <f>+D9*12</f>
        <v>67204199.09867999</v>
      </c>
      <c r="F9" s="9">
        <f>'[1]SUBGERENTE DEPORTIVO'!$E$17</f>
        <v>2800175.0524999998</v>
      </c>
      <c r="G9" s="9">
        <f>'[1]SUBGERENTE DEPORTIVO'!$E$22</f>
        <v>6076768.7771267351</v>
      </c>
      <c r="H9" s="9">
        <f>'[1]SUBGERENTE DEPORTIVO'!$E$15</f>
        <v>4861415.0217013881</v>
      </c>
      <c r="I9" s="9">
        <f>'[1]SUBGERENTE DEPORTIVO'!$E$16</f>
        <v>2916849.013020833</v>
      </c>
      <c r="J9" s="9">
        <f>'[1]SUBGERENTE DEPORTIVO'!$E$21</f>
        <v>373356.67366666661</v>
      </c>
      <c r="K9" s="8">
        <f>'[1]SUBGERENTE DEPORTIVO'!$E$18</f>
        <v>6583166.1752206301</v>
      </c>
      <c r="L9" s="8">
        <f>'[1]SUBGERENTE DEPORTIVO'!$E$19</f>
        <v>789979.94102647551</v>
      </c>
      <c r="M9" s="8">
        <f t="shared" si="0"/>
        <v>5712356.9233877994</v>
      </c>
      <c r="N9" s="8">
        <f t="shared" si="1"/>
        <v>8064503.8918415988</v>
      </c>
      <c r="O9" s="8">
        <f t="shared" si="2"/>
        <v>350805.91929510952</v>
      </c>
      <c r="P9" s="8">
        <f t="shared" si="3"/>
        <v>2016125.9729603997</v>
      </c>
      <c r="Q9" s="8">
        <f t="shared" si="4"/>
        <v>1344083.9819735999</v>
      </c>
      <c r="R9" s="8">
        <f t="shared" si="5"/>
        <v>2688167.9639471998</v>
      </c>
      <c r="S9" s="8">
        <f t="shared" si="6"/>
        <v>111781954.40634841</v>
      </c>
    </row>
    <row r="10" spans="2:19" x14ac:dyDescent="0.25">
      <c r="B10" s="6" t="s">
        <v>21</v>
      </c>
      <c r="C10" s="8">
        <v>3360906.236</v>
      </c>
      <c r="D10" s="12">
        <f t="shared" si="7"/>
        <v>3646583.2660600003</v>
      </c>
      <c r="E10" s="8">
        <f t="shared" ref="E10" si="8">+D10*12</f>
        <v>43758999.192720003</v>
      </c>
      <c r="F10" s="9">
        <f>[1]TESORERO!$E$17</f>
        <v>1823291.5049999999</v>
      </c>
      <c r="G10" s="9">
        <f>[1]TESORERO!$E$22</f>
        <v>3956795.80078125</v>
      </c>
      <c r="H10" s="9">
        <f>[1]TESORERO!$E$15</f>
        <v>3165436.640625</v>
      </c>
      <c r="I10" s="9">
        <f>[1]TESORERO!$E$16</f>
        <v>1899261.984375</v>
      </c>
      <c r="J10" s="9">
        <f>[1]TESORERO!$E$21</f>
        <v>243105.53399999999</v>
      </c>
      <c r="K10" s="8">
        <f>[1]TESORERO!$E$18</f>
        <v>4286528.7841796875</v>
      </c>
      <c r="L10" s="8">
        <f>[1]TESORERO!$E$19</f>
        <v>514383.4541015625</v>
      </c>
      <c r="M10" s="8">
        <f t="shared" si="0"/>
        <v>3719514.9313812004</v>
      </c>
      <c r="N10" s="8">
        <f t="shared" si="1"/>
        <v>5251079.9031264</v>
      </c>
      <c r="O10" s="8">
        <f t="shared" si="2"/>
        <v>228421.97578599842</v>
      </c>
      <c r="P10" s="8">
        <f t="shared" si="3"/>
        <v>1312769.9757816</v>
      </c>
      <c r="Q10" s="8">
        <f t="shared" si="4"/>
        <v>875179.98385440011</v>
      </c>
      <c r="R10" s="8">
        <f t="shared" si="5"/>
        <v>1750359.9677088002</v>
      </c>
      <c r="S10" s="8">
        <f t="shared" si="6"/>
        <v>72785129.633420914</v>
      </c>
    </row>
    <row r="11" spans="2:19" x14ac:dyDescent="0.25">
      <c r="B11" s="6" t="s">
        <v>20</v>
      </c>
      <c r="C11" s="8">
        <v>1712664.2579999999</v>
      </c>
      <c r="D11" s="12">
        <f t="shared" si="7"/>
        <v>1858240.7199299999</v>
      </c>
      <c r="E11" s="8">
        <f>+D11*12</f>
        <v>22298888.63916</v>
      </c>
      <c r="F11" s="9">
        <f>'[1] SECRETARIA'!$E$17</f>
        <v>929120.22</v>
      </c>
      <c r="G11" s="9">
        <f>'[1] SECRETARIA'!$E$22</f>
        <v>2016319.921875</v>
      </c>
      <c r="H11" s="9">
        <f>'[1] SECRETARIA'!$E$15</f>
        <v>1613055.9375</v>
      </c>
      <c r="I11" s="9">
        <f>'[1] SECRETARIA'!$E$16</f>
        <v>967833.56249999988</v>
      </c>
      <c r="J11" s="9">
        <f>'[1] SECRETARIA'!$E$21</f>
        <v>123882.69600000001</v>
      </c>
      <c r="K11" s="8">
        <f>'[1] SECRETARIA'!$E$18</f>
        <v>2184346.58203125</v>
      </c>
      <c r="L11" s="8">
        <f>'[1] SECRETARIA'!$E$19</f>
        <v>262121.58984375</v>
      </c>
      <c r="M11" s="8">
        <f t="shared" si="0"/>
        <v>1895405.5343286002</v>
      </c>
      <c r="N11" s="8">
        <f t="shared" si="1"/>
        <v>2675866.6366991997</v>
      </c>
      <c r="O11" s="8">
        <f t="shared" si="2"/>
        <v>116400.1986964152</v>
      </c>
      <c r="P11" s="8">
        <f t="shared" si="3"/>
        <v>668966.65917479992</v>
      </c>
      <c r="Q11" s="8">
        <f t="shared" si="4"/>
        <v>445977.77278320002</v>
      </c>
      <c r="R11" s="8">
        <f t="shared" si="5"/>
        <v>891955.54556640005</v>
      </c>
      <c r="S11" s="8">
        <f t="shared" si="6"/>
        <v>37090141.496158607</v>
      </c>
    </row>
    <row r="12" spans="2:19" x14ac:dyDescent="0.25">
      <c r="B12" s="6" t="s">
        <v>19</v>
      </c>
      <c r="C12" s="8">
        <v>5193600</v>
      </c>
      <c r="D12" s="12">
        <f t="shared" ref="D12" si="9">+C12*$D$4+C12</f>
        <v>5635056</v>
      </c>
      <c r="E12" s="8">
        <f>+D12*12</f>
        <v>67620672</v>
      </c>
      <c r="F12" s="9">
        <f>'[1]CONTROL INTERNO 2017'!$E$17</f>
        <v>2817528</v>
      </c>
      <c r="G12" s="9">
        <f>'[1]CONTROL INTERNO 2017'!$E$22</f>
        <v>6114427.083333333</v>
      </c>
      <c r="H12" s="9">
        <f>'[1]CONTROL INTERNO 2017'!$E$15</f>
        <v>4891541.666666666</v>
      </c>
      <c r="I12" s="9">
        <f>'[1]CONTROL INTERNO 2017'!$E$16</f>
        <v>2934925</v>
      </c>
      <c r="J12" s="9">
        <f>'[1]CONTROL INTERNO 2017'!$E$21</f>
        <v>375670.4</v>
      </c>
      <c r="K12" s="8">
        <f>'[1]CONTROL INTERNO 2017'!$E$18</f>
        <v>6623962.673611111</v>
      </c>
      <c r="L12" s="8">
        <f>'[1]CONTROL INTERNO 2017'!$E$19</f>
        <v>794875.52083333337</v>
      </c>
      <c r="M12" s="8">
        <f t="shared" si="0"/>
        <v>5747757.1200000001</v>
      </c>
      <c r="N12" s="8">
        <f t="shared" si="1"/>
        <v>8114480.6399999997</v>
      </c>
      <c r="O12" s="8">
        <f t="shared" si="2"/>
        <v>352979.90784</v>
      </c>
      <c r="P12" s="8">
        <f t="shared" si="3"/>
        <v>2028620.16</v>
      </c>
      <c r="Q12" s="8">
        <f t="shared" si="4"/>
        <v>1352413.44</v>
      </c>
      <c r="R12" s="8">
        <f t="shared" si="5"/>
        <v>2704826.88</v>
      </c>
      <c r="S12" s="8">
        <f t="shared" si="6"/>
        <v>112474680.49228443</v>
      </c>
    </row>
    <row r="13" spans="2:19" x14ac:dyDescent="0.25">
      <c r="B13" s="21" t="s">
        <v>18</v>
      </c>
      <c r="C13" s="22">
        <f>SUM(C7:C12)</f>
        <v>28683936.856000002</v>
      </c>
      <c r="D13" s="22">
        <f>SUM(D7:D12)</f>
        <v>31122071.488760002</v>
      </c>
      <c r="E13" s="22">
        <f>SUM(E7:E12)</f>
        <v>373464857.86511999</v>
      </c>
      <c r="F13" s="22">
        <f>SUM(F7:F12)</f>
        <v>15561035.8225</v>
      </c>
      <c r="G13" s="22">
        <f>SUM(G7:G12)</f>
        <v>33769608.989800349</v>
      </c>
      <c r="H13" s="22">
        <f>SUM(H7:H12)</f>
        <v>27015687.191840276</v>
      </c>
      <c r="I13" s="22">
        <f>SUM(I7:I12)</f>
        <v>16209412.315104166</v>
      </c>
      <c r="J13" s="22">
        <f>SUM(J7:J12)</f>
        <v>2074804.776333333</v>
      </c>
      <c r="K13" s="22">
        <f>SUM(K7:K12)</f>
        <v>36583743.072283708</v>
      </c>
      <c r="L13" s="22">
        <f>SUM(L7:L12)</f>
        <v>4390049.1686740443</v>
      </c>
      <c r="M13" s="22">
        <f>SUM(M7:M12)</f>
        <v>31744512.918535199</v>
      </c>
      <c r="N13" s="22">
        <f>SUM(N7:N12)</f>
        <v>44815782.943814397</v>
      </c>
      <c r="O13" s="22">
        <f>SUM(O7:O12)</f>
        <v>1949486.5580559263</v>
      </c>
      <c r="P13" s="22">
        <f>SUM(P7:P12)</f>
        <v>11203945.735953599</v>
      </c>
      <c r="Q13" s="22">
        <f>SUM(Q7:Q12)</f>
        <v>7469297.1573024001</v>
      </c>
      <c r="R13" s="10">
        <f>SUM(R7:R12)</f>
        <v>14938594.3146048</v>
      </c>
      <c r="S13" s="11">
        <f>SUM(E13:R13)</f>
        <v>621190818.82992208</v>
      </c>
    </row>
    <row r="17" spans="2:10" ht="15.75" x14ac:dyDescent="0.25">
      <c r="B17" s="13" t="s">
        <v>26</v>
      </c>
    </row>
    <row r="19" spans="2:10" ht="15.75" x14ac:dyDescent="0.25">
      <c r="B19" s="13" t="s">
        <v>31</v>
      </c>
      <c r="C19" s="14"/>
      <c r="D19" s="14"/>
      <c r="E19" s="14"/>
      <c r="F19" s="14"/>
      <c r="G19" s="14"/>
      <c r="H19" s="14"/>
      <c r="I19" s="14"/>
      <c r="J19" s="14"/>
    </row>
    <row r="20" spans="2:10" ht="15.75" x14ac:dyDescent="0.2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5.75" x14ac:dyDescent="0.25">
      <c r="B21" s="14" t="s">
        <v>27</v>
      </c>
      <c r="C21" s="14" t="s">
        <v>30</v>
      </c>
      <c r="D21" s="14"/>
      <c r="E21" s="14"/>
      <c r="F21" s="14"/>
      <c r="G21" s="14"/>
      <c r="H21" s="14"/>
      <c r="I21" s="14"/>
      <c r="J21" s="14"/>
    </row>
    <row r="22" spans="2:10" ht="15.75" x14ac:dyDescent="0.25">
      <c r="B22" s="14" t="s">
        <v>29</v>
      </c>
      <c r="C22" s="14" t="s">
        <v>28</v>
      </c>
      <c r="D22" s="14"/>
      <c r="E22" s="14"/>
      <c r="F22" s="14"/>
      <c r="G22" s="14"/>
      <c r="H22" s="14"/>
      <c r="I22" s="14"/>
      <c r="J22" s="14"/>
    </row>
    <row r="23" spans="2:10" ht="15.75" x14ac:dyDescent="0.25">
      <c r="B23" s="14" t="s">
        <v>32</v>
      </c>
      <c r="C23" s="14" t="s">
        <v>33</v>
      </c>
      <c r="D23" s="14"/>
      <c r="E23" s="14"/>
      <c r="F23" s="14"/>
      <c r="G23" s="14"/>
      <c r="H23" s="14"/>
      <c r="I23" s="14"/>
      <c r="J23" s="14"/>
    </row>
    <row r="24" spans="2:10" ht="15.75" x14ac:dyDescent="0.25">
      <c r="B24" s="14" t="s">
        <v>34</v>
      </c>
      <c r="C24" s="14" t="s">
        <v>35</v>
      </c>
      <c r="D24" s="14"/>
      <c r="E24" s="14"/>
      <c r="F24" s="14"/>
      <c r="G24" s="14"/>
      <c r="H24" s="14"/>
      <c r="I24" s="14"/>
      <c r="J24" s="14"/>
    </row>
    <row r="25" spans="2:10" ht="15.75" x14ac:dyDescent="0.25">
      <c r="B25" s="14" t="s">
        <v>36</v>
      </c>
      <c r="C25" s="14" t="s">
        <v>37</v>
      </c>
      <c r="D25" s="14"/>
      <c r="E25" s="14"/>
      <c r="F25" s="14"/>
      <c r="G25" s="14"/>
      <c r="H25" s="14"/>
      <c r="I25" s="14"/>
      <c r="J25" s="14"/>
    </row>
    <row r="26" spans="2:10" ht="15.75" x14ac:dyDescent="0.25">
      <c r="B26" s="14" t="s">
        <v>38</v>
      </c>
      <c r="C26" s="14" t="s">
        <v>39</v>
      </c>
      <c r="D26" s="14"/>
      <c r="E26" s="14"/>
      <c r="F26" s="14"/>
      <c r="G26" s="14"/>
      <c r="H26" s="14"/>
      <c r="I26" s="14"/>
      <c r="J26" s="14"/>
    </row>
    <row r="27" spans="2:10" ht="15.75" x14ac:dyDescent="0.25"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15.75" x14ac:dyDescent="0.25">
      <c r="B28" s="13" t="s">
        <v>40</v>
      </c>
      <c r="C28" s="14"/>
      <c r="D28" s="14"/>
      <c r="E28" s="14"/>
      <c r="F28" s="14"/>
      <c r="G28" s="14"/>
      <c r="H28" s="14"/>
      <c r="I28" s="14"/>
      <c r="J28" s="14"/>
    </row>
  </sheetData>
  <mergeCells count="3">
    <mergeCell ref="M5:O5"/>
    <mergeCell ref="P5:R5"/>
    <mergeCell ref="F5:L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PLANTA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Contaduria18</dc:creator>
  <cp:lastModifiedBy>Tesoreria</cp:lastModifiedBy>
  <cp:lastPrinted>2016-08-29T16:31:28Z</cp:lastPrinted>
  <dcterms:created xsi:type="dcterms:W3CDTF">2015-05-12T14:22:53Z</dcterms:created>
  <dcterms:modified xsi:type="dcterms:W3CDTF">2016-08-29T16:32:36Z</dcterms:modified>
</cp:coreProperties>
</file>