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YECCION PPTO 2017\"/>
    </mc:Choice>
  </mc:AlternateContent>
  <bookViews>
    <workbookView xWindow="0" yWindow="0" windowWidth="25200" windowHeight="11085" firstSheet="1" activeTab="1"/>
  </bookViews>
  <sheets>
    <sheet name="PRESUPUESTO 2016 FUNCIONAMIENTO" sheetId="1" r:id="rId1"/>
    <sheet name="FUNCIONAMIEN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G39" i="2"/>
  <c r="G21" i="2"/>
  <c r="G38" i="2" l="1"/>
  <c r="L21" i="2"/>
  <c r="L39" i="2" s="1"/>
  <c r="M20" i="2"/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32" i="2" l="1"/>
  <c r="H32" i="2"/>
  <c r="I39" i="2" l="1"/>
  <c r="J37" i="2"/>
  <c r="J36" i="2"/>
  <c r="J35" i="2"/>
  <c r="J34" i="2"/>
  <c r="J33" i="2"/>
  <c r="J32" i="2"/>
  <c r="J39" i="2" s="1"/>
  <c r="J31" i="2"/>
  <c r="J30" i="2"/>
  <c r="J29" i="2"/>
  <c r="J28" i="2"/>
  <c r="J27" i="2"/>
  <c r="J26" i="2"/>
  <c r="J25" i="2"/>
  <c r="J24" i="2"/>
  <c r="J23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12" i="2"/>
  <c r="H39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G23" i="2"/>
  <c r="G24" i="2"/>
  <c r="G25" i="2"/>
  <c r="F26" i="2"/>
  <c r="G26" i="2"/>
  <c r="G27" i="2"/>
  <c r="G28" i="2"/>
  <c r="G31" i="2"/>
  <c r="G32" i="2"/>
  <c r="G33" i="2"/>
  <c r="G34" i="2"/>
  <c r="G35" i="2"/>
  <c r="G36" i="2"/>
  <c r="G37" i="2"/>
  <c r="C39" i="2"/>
  <c r="F12" i="1"/>
  <c r="G12" i="1"/>
  <c r="F13" i="1"/>
  <c r="G13" i="1"/>
  <c r="F14" i="1"/>
  <c r="G14" i="1"/>
  <c r="F15" i="1"/>
  <c r="G15" i="1"/>
  <c r="F16" i="1"/>
  <c r="G16" i="1"/>
  <c r="F17" i="1"/>
  <c r="G17" i="1"/>
  <c r="G18" i="1"/>
  <c r="G19" i="1"/>
  <c r="G20" i="1"/>
  <c r="F21" i="1"/>
  <c r="G21" i="1"/>
  <c r="G22" i="1"/>
  <c r="G23" i="1"/>
  <c r="G24" i="1"/>
  <c r="G25" i="1"/>
  <c r="G26" i="1"/>
  <c r="G27" i="1"/>
  <c r="G28" i="1"/>
  <c r="G29" i="1"/>
  <c r="G30" i="1"/>
  <c r="G31" i="1"/>
  <c r="G32" i="1"/>
  <c r="C33" i="1"/>
  <c r="F11" i="1"/>
  <c r="G11" i="1"/>
  <c r="G10" i="1"/>
  <c r="G9" i="1"/>
  <c r="F8" i="1"/>
  <c r="G8" i="1"/>
  <c r="F7" i="1"/>
  <c r="G7" i="1"/>
  <c r="F6" i="1"/>
  <c r="G6" i="1"/>
  <c r="F5" i="1"/>
  <c r="G5" i="1"/>
  <c r="F4" i="1"/>
  <c r="G4" i="1"/>
  <c r="F3" i="1"/>
  <c r="G3" i="1"/>
  <c r="F2" i="1"/>
  <c r="G2" i="1"/>
  <c r="G33" i="1"/>
</calcChain>
</file>

<file path=xl/sharedStrings.xml><?xml version="1.0" encoding="utf-8"?>
<sst xmlns="http://schemas.openxmlformats.org/spreadsheetml/2006/main" count="95" uniqueCount="63">
  <si>
    <t>DESCRIPCION</t>
  </si>
  <si>
    <t>Sueldos</t>
  </si>
  <si>
    <t>VALOR 2015</t>
  </si>
  <si>
    <t>VALOR 2016</t>
  </si>
  <si>
    <t>INCREMENTO</t>
  </si>
  <si>
    <t>Prima recreación</t>
  </si>
  <si>
    <t>Prima navidad</t>
  </si>
  <si>
    <t>Prima Servicios</t>
  </si>
  <si>
    <t>Prima Vacaciones</t>
  </si>
  <si>
    <t>Vacaciones</t>
  </si>
  <si>
    <t>Intereses cesantias</t>
  </si>
  <si>
    <t>Honorarios Profesional</t>
  </si>
  <si>
    <t>SENA</t>
  </si>
  <si>
    <t>ICBF</t>
  </si>
  <si>
    <t>Fondo Censantias</t>
  </si>
  <si>
    <t>Fondo Pensiones</t>
  </si>
  <si>
    <t>Empresas Salud</t>
  </si>
  <si>
    <t>Riesgos Profesionales</t>
  </si>
  <si>
    <t>Caja Compensación</t>
  </si>
  <si>
    <t>Caja Menor</t>
  </si>
  <si>
    <t>Otros Materiales Suministros</t>
  </si>
  <si>
    <t>Reposición de Equipos</t>
  </si>
  <si>
    <t>Adquisición Y Actualización de Sofware</t>
  </si>
  <si>
    <t>Otros Gastos Generales</t>
  </si>
  <si>
    <t>Capacitación Y Bienestar Social</t>
  </si>
  <si>
    <t>Viaticos Y gastos de Viaje</t>
  </si>
  <si>
    <t>Seguros</t>
  </si>
  <si>
    <t>Mantenimiento</t>
  </si>
  <si>
    <t>Gastos Bancarios</t>
  </si>
  <si>
    <t>Cuota Fiscalización</t>
  </si>
  <si>
    <t>Impresos Y Publicaciones</t>
  </si>
  <si>
    <t>Suscipciones</t>
  </si>
  <si>
    <t>Gastos Legales</t>
  </si>
  <si>
    <t>Sentencias Y Conciliaciones</t>
  </si>
  <si>
    <t>TRASLADOS</t>
  </si>
  <si>
    <t>VALOR EJECUTADO</t>
  </si>
  <si>
    <t>TOTAL</t>
  </si>
  <si>
    <t xml:space="preserve">       </t>
  </si>
  <si>
    <t>DISPONIBLE A
 JULIO 31 DE 2016</t>
  </si>
  <si>
    <t>GASTOS DE AGOSTO DE 2016</t>
  </si>
  <si>
    <t>TOTAL DISPONIBLE A AGOSTO 31/16</t>
  </si>
  <si>
    <t>Rem Servicios tecnicos</t>
  </si>
  <si>
    <t>Otros Mat Y  Suministros</t>
  </si>
  <si>
    <t>Ad Y Actualización de Sofware</t>
  </si>
  <si>
    <t>INCREM 3%</t>
  </si>
  <si>
    <t>INCREM 5%</t>
  </si>
  <si>
    <t>Remunera Servicios tecnicos</t>
  </si>
  <si>
    <t>SUELDOS</t>
  </si>
  <si>
    <t>2SMMLV*1,05</t>
  </si>
  <si>
    <t>SUMNAN GASTOS DE PERSONAL MAS PRESTACIONALES Y SEG SOCIAL</t>
  </si>
  <si>
    <t>GASTOS GENERALES</t>
  </si>
  <si>
    <t>SUMAN LOS GASTOS GENERALES</t>
  </si>
  <si>
    <t>GASTOS DE PERSONAL, PRESTAC SOCIALES Y SEGURIDAD SOCIAL</t>
  </si>
  <si>
    <t>Se incluyen $15.000.000 para NIIF</t>
  </si>
  <si>
    <t>Actualizacion Ascii NIIF mas inventario</t>
  </si>
  <si>
    <t>PROYECCION 2017</t>
  </si>
  <si>
    <t>INSTITUTO MUNICIPAL DEL DEPORTE Y RECREACION DE YUMBO-IMDERTY.NIT:805,003,325-2</t>
  </si>
  <si>
    <t>YAMILET MURCIA ROJAS</t>
  </si>
  <si>
    <t>GERENTE-IMDERTY</t>
  </si>
  <si>
    <t>Agosto 30 2016</t>
  </si>
  <si>
    <t>PRYECCION PRESUPUESTO DE GASTOS DE FUNCIONAMIENTO VIGENCIA 2017</t>
  </si>
  <si>
    <t>Suscripciones</t>
  </si>
  <si>
    <t>Viáticos Y gastos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</si>
</sst>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&quot;$&quot;\ #,##0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1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165" fontId="0" fillId="0" borderId="1" xfId="1" applyNumberFormat="1" applyFont="1" applyBorder="1" applyAlignment="1">
      <alignment horizontal="right" vertical="top" wrapText="1"/>
    </xf>
    <xf numFmtId="164" fontId="0" fillId="2" borderId="1" xfId="0" applyNumberFormat="1" applyFill="1" applyBorder="1"/>
    <xf numFmtId="0" fontId="0" fillId="0" borderId="1" xfId="0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165" fontId="7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164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165" fontId="7" fillId="0" borderId="1" xfId="1" applyNumberFormat="1" applyFont="1" applyBorder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justify" vertical="top" wrapText="1"/>
    </xf>
    <xf numFmtId="165" fontId="0" fillId="0" borderId="0" xfId="0" applyNumberFormat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8" fillId="0" borderId="0" xfId="0" applyFont="1"/>
    <xf numFmtId="0" fontId="1" fillId="0" borderId="3" xfId="0" applyFont="1" applyBorder="1"/>
    <xf numFmtId="165" fontId="1" fillId="0" borderId="1" xfId="1" applyNumberFormat="1" applyFont="1" applyBorder="1" applyAlignment="1">
      <alignment horizontal="right" wrapText="1"/>
    </xf>
    <xf numFmtId="165" fontId="0" fillId="3" borderId="1" xfId="1" applyNumberFormat="1" applyFont="1" applyFill="1" applyBorder="1" applyAlignment="1">
      <alignment horizontal="right" vertical="top" wrapText="1"/>
    </xf>
    <xf numFmtId="165" fontId="0" fillId="3" borderId="0" xfId="1" applyNumberFormat="1" applyFont="1" applyFill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0" workbookViewId="0">
      <selection activeCell="K7" sqref="K7"/>
    </sheetView>
  </sheetViews>
  <sheetFormatPr baseColWidth="10" defaultRowHeight="15" x14ac:dyDescent="0.25"/>
  <cols>
    <col min="1" max="1" width="1.85546875" customWidth="1"/>
    <col min="2" max="2" width="28.42578125" bestFit="1" customWidth="1"/>
    <col min="3" max="3" width="17.85546875" hidden="1" customWidth="1"/>
    <col min="4" max="4" width="11.5703125" style="2" hidden="1" customWidth="1"/>
    <col min="5" max="5" width="13.42578125" style="2" hidden="1" customWidth="1"/>
    <col min="6" max="6" width="16.42578125" style="2" hidden="1" customWidth="1"/>
    <col min="7" max="7" width="16.140625" style="2" customWidth="1"/>
    <col min="8" max="8" width="15.7109375" customWidth="1"/>
    <col min="9" max="9" width="15.85546875" bestFit="1" customWidth="1"/>
  </cols>
  <sheetData>
    <row r="1" spans="2:9" x14ac:dyDescent="0.25">
      <c r="B1" s="1" t="s">
        <v>0</v>
      </c>
      <c r="C1" s="3" t="s">
        <v>2</v>
      </c>
      <c r="D1" s="3" t="s">
        <v>34</v>
      </c>
      <c r="E1" s="11" t="s">
        <v>35</v>
      </c>
      <c r="F1" s="4" t="s">
        <v>4</v>
      </c>
      <c r="G1" s="1" t="s">
        <v>3</v>
      </c>
      <c r="H1" s="16" t="s">
        <v>44</v>
      </c>
      <c r="I1" s="16" t="s">
        <v>45</v>
      </c>
    </row>
    <row r="2" spans="2:9" ht="17.25" customHeight="1" x14ac:dyDescent="0.25">
      <c r="B2" s="12" t="s">
        <v>47</v>
      </c>
      <c r="C2" s="5">
        <v>260521720</v>
      </c>
      <c r="D2" s="5"/>
      <c r="E2" s="5"/>
      <c r="F2" s="5">
        <f t="shared" ref="F2:F8" si="0">C2*7%</f>
        <v>18236520.400000002</v>
      </c>
      <c r="G2" s="5">
        <f t="shared" ref="G2:G18" si="1">C2+F2</f>
        <v>278758240.39999998</v>
      </c>
      <c r="H2" s="5">
        <f>+G2*1.03</f>
        <v>287120987.61199999</v>
      </c>
      <c r="I2" s="5">
        <f>+G2*1.05</f>
        <v>292696152.42000002</v>
      </c>
    </row>
    <row r="3" spans="2:9" x14ac:dyDescent="0.25">
      <c r="B3" s="6" t="s">
        <v>5</v>
      </c>
      <c r="C3" s="5">
        <v>1507669</v>
      </c>
      <c r="D3" s="5"/>
      <c r="E3" s="5"/>
      <c r="F3" s="5">
        <f t="shared" si="0"/>
        <v>105536.83000000002</v>
      </c>
      <c r="G3" s="5">
        <f t="shared" si="1"/>
        <v>1613205.83</v>
      </c>
      <c r="H3" s="5">
        <f t="shared" ref="H3:H32" si="2">+G3*1.03</f>
        <v>1661602.0049000001</v>
      </c>
      <c r="I3" s="5">
        <f t="shared" ref="I3:I32" si="3">+G3*1.05</f>
        <v>1693866.1215000001</v>
      </c>
    </row>
    <row r="4" spans="2:9" x14ac:dyDescent="0.25">
      <c r="B4" s="6" t="s">
        <v>6</v>
      </c>
      <c r="C4" s="5">
        <v>23556985</v>
      </c>
      <c r="D4" s="5"/>
      <c r="E4" s="5"/>
      <c r="F4" s="5">
        <f t="shared" si="0"/>
        <v>1648988.9500000002</v>
      </c>
      <c r="G4" s="5">
        <f t="shared" si="1"/>
        <v>25205973.949999999</v>
      </c>
      <c r="H4" s="5">
        <f t="shared" si="2"/>
        <v>25962153.168499999</v>
      </c>
      <c r="I4" s="5">
        <f t="shared" si="3"/>
        <v>26466272.647500001</v>
      </c>
    </row>
    <row r="5" spans="2:9" x14ac:dyDescent="0.25">
      <c r="B5" s="6" t="s">
        <v>7</v>
      </c>
      <c r="C5" s="5">
        <v>10855061</v>
      </c>
      <c r="D5" s="5"/>
      <c r="E5" s="5"/>
      <c r="F5" s="5">
        <f t="shared" si="0"/>
        <v>759854.27</v>
      </c>
      <c r="G5" s="5">
        <f t="shared" si="1"/>
        <v>11614915.27</v>
      </c>
      <c r="H5" s="5">
        <f t="shared" si="2"/>
        <v>11963362.7281</v>
      </c>
      <c r="I5" s="5">
        <f t="shared" si="3"/>
        <v>12195661.033500001</v>
      </c>
    </row>
    <row r="6" spans="2:9" x14ac:dyDescent="0.25">
      <c r="B6" s="6" t="s">
        <v>8</v>
      </c>
      <c r="C6" s="5">
        <v>11307350</v>
      </c>
      <c r="D6" s="5"/>
      <c r="E6" s="5"/>
      <c r="F6" s="5">
        <f t="shared" si="0"/>
        <v>791514.50000000012</v>
      </c>
      <c r="G6" s="7">
        <f t="shared" si="1"/>
        <v>12098864.5</v>
      </c>
      <c r="H6" s="5">
        <f t="shared" si="2"/>
        <v>12461830.435000001</v>
      </c>
      <c r="I6" s="5">
        <f t="shared" si="3"/>
        <v>12703807.725</v>
      </c>
    </row>
    <row r="7" spans="2:9" x14ac:dyDescent="0.25">
      <c r="B7" s="6" t="s">
        <v>9</v>
      </c>
      <c r="C7" s="5">
        <v>16307350</v>
      </c>
      <c r="D7" s="5"/>
      <c r="E7" s="5"/>
      <c r="F7" s="5">
        <f t="shared" si="0"/>
        <v>1141514.5</v>
      </c>
      <c r="G7" s="7">
        <f t="shared" si="1"/>
        <v>17448864.5</v>
      </c>
      <c r="H7" s="5">
        <f t="shared" si="2"/>
        <v>17972330.434999999</v>
      </c>
      <c r="I7" s="5">
        <f t="shared" si="3"/>
        <v>18321307.725000001</v>
      </c>
    </row>
    <row r="8" spans="2:9" x14ac:dyDescent="0.25">
      <c r="B8" s="6" t="s">
        <v>10</v>
      </c>
      <c r="C8" s="5">
        <v>3062414</v>
      </c>
      <c r="D8" s="5"/>
      <c r="E8" s="5"/>
      <c r="F8" s="5">
        <f t="shared" si="0"/>
        <v>214368.98</v>
      </c>
      <c r="G8" s="7">
        <f t="shared" si="1"/>
        <v>3276782.98</v>
      </c>
      <c r="H8" s="5">
        <f t="shared" si="2"/>
        <v>3375086.4694000003</v>
      </c>
      <c r="I8" s="5">
        <f t="shared" si="3"/>
        <v>3440622.1290000002</v>
      </c>
    </row>
    <row r="9" spans="2:9" x14ac:dyDescent="0.25">
      <c r="B9" s="6" t="s">
        <v>11</v>
      </c>
      <c r="C9" s="5">
        <v>192644000</v>
      </c>
      <c r="D9" s="5"/>
      <c r="E9" s="5"/>
      <c r="F9" s="5">
        <v>12639193</v>
      </c>
      <c r="G9" s="7">
        <f t="shared" si="1"/>
        <v>205283193</v>
      </c>
      <c r="H9" s="5">
        <f t="shared" si="2"/>
        <v>211441688.78999999</v>
      </c>
      <c r="I9" s="5">
        <f t="shared" si="3"/>
        <v>215547352.65000001</v>
      </c>
    </row>
    <row r="10" spans="2:9" x14ac:dyDescent="0.25">
      <c r="B10" s="8" t="s">
        <v>46</v>
      </c>
      <c r="C10" s="5">
        <v>247902500</v>
      </c>
      <c r="D10" s="5"/>
      <c r="E10" s="5"/>
      <c r="F10" s="5">
        <v>44184000</v>
      </c>
      <c r="G10" s="7">
        <f t="shared" si="1"/>
        <v>292086500</v>
      </c>
      <c r="H10" s="5">
        <f t="shared" si="2"/>
        <v>300849095</v>
      </c>
      <c r="I10" s="5">
        <f t="shared" si="3"/>
        <v>306690825</v>
      </c>
    </row>
    <row r="11" spans="2:9" x14ac:dyDescent="0.25">
      <c r="B11" s="6" t="s">
        <v>12</v>
      </c>
      <c r="C11" s="5">
        <v>5210437</v>
      </c>
      <c r="D11" s="5"/>
      <c r="E11" s="5"/>
      <c r="F11" s="5">
        <f>C11*7%</f>
        <v>364730.59</v>
      </c>
      <c r="G11" s="5">
        <f t="shared" si="1"/>
        <v>5575167.5899999999</v>
      </c>
      <c r="H11" s="5">
        <f t="shared" si="2"/>
        <v>5742422.6177000003</v>
      </c>
      <c r="I11" s="5">
        <f t="shared" si="3"/>
        <v>5853925.9694999997</v>
      </c>
    </row>
    <row r="12" spans="2:9" x14ac:dyDescent="0.25">
      <c r="B12" s="6" t="s">
        <v>13</v>
      </c>
      <c r="C12" s="5">
        <v>7815639</v>
      </c>
      <c r="D12" s="5"/>
      <c r="E12" s="5"/>
      <c r="F12" s="5">
        <f t="shared" ref="F12:F17" si="4">C12*7%</f>
        <v>547094.7300000001</v>
      </c>
      <c r="G12" s="5">
        <f t="shared" si="1"/>
        <v>8362733.7300000004</v>
      </c>
      <c r="H12" s="5">
        <f t="shared" si="2"/>
        <v>8613615.7419000007</v>
      </c>
      <c r="I12" s="5">
        <f t="shared" si="3"/>
        <v>8780870.4165000003</v>
      </c>
    </row>
    <row r="13" spans="2:9" x14ac:dyDescent="0.25">
      <c r="B13" s="6" t="s">
        <v>14</v>
      </c>
      <c r="C13" s="5">
        <v>26181564</v>
      </c>
      <c r="D13" s="5"/>
      <c r="E13" s="5"/>
      <c r="F13" s="5">
        <f t="shared" si="4"/>
        <v>1832709.4800000002</v>
      </c>
      <c r="G13" s="5">
        <f t="shared" si="1"/>
        <v>28014273.48</v>
      </c>
      <c r="H13" s="5">
        <f t="shared" si="2"/>
        <v>28854701.6844</v>
      </c>
      <c r="I13" s="5">
        <f t="shared" si="3"/>
        <v>29414987.154000003</v>
      </c>
    </row>
    <row r="14" spans="2:9" x14ac:dyDescent="0.25">
      <c r="B14" s="6" t="s">
        <v>15</v>
      </c>
      <c r="C14" s="5">
        <v>31262562</v>
      </c>
      <c r="D14" s="5"/>
      <c r="E14" s="5"/>
      <c r="F14" s="5">
        <f t="shared" si="4"/>
        <v>2188379.3400000003</v>
      </c>
      <c r="G14" s="5">
        <f t="shared" si="1"/>
        <v>33450941.34</v>
      </c>
      <c r="H14" s="5">
        <f t="shared" si="2"/>
        <v>34454469.580200002</v>
      </c>
      <c r="I14" s="5">
        <f t="shared" si="3"/>
        <v>35123488.406999998</v>
      </c>
    </row>
    <row r="15" spans="2:9" x14ac:dyDescent="0.25">
      <c r="B15" s="6" t="s">
        <v>16</v>
      </c>
      <c r="C15" s="5">
        <v>22144313</v>
      </c>
      <c r="D15" s="5"/>
      <c r="E15" s="5"/>
      <c r="F15" s="5">
        <f t="shared" si="4"/>
        <v>1550101.9100000001</v>
      </c>
      <c r="G15" s="5">
        <f t="shared" si="1"/>
        <v>23694414.91</v>
      </c>
      <c r="H15" s="5">
        <f t="shared" si="2"/>
        <v>24405247.357300002</v>
      </c>
      <c r="I15" s="5">
        <f t="shared" si="3"/>
        <v>24879135.655500002</v>
      </c>
    </row>
    <row r="16" spans="2:9" x14ac:dyDescent="0.25">
      <c r="B16" s="6" t="s">
        <v>17</v>
      </c>
      <c r="C16" s="5">
        <v>1358879</v>
      </c>
      <c r="D16" s="5"/>
      <c r="E16" s="5"/>
      <c r="F16" s="5">
        <f t="shared" si="4"/>
        <v>95121.530000000013</v>
      </c>
      <c r="G16" s="5">
        <f t="shared" si="1"/>
        <v>1454000.53</v>
      </c>
      <c r="H16" s="5">
        <f t="shared" si="2"/>
        <v>1497620.5459</v>
      </c>
      <c r="I16" s="5">
        <f t="shared" si="3"/>
        <v>1526700.5565000002</v>
      </c>
    </row>
    <row r="17" spans="2:10" x14ac:dyDescent="0.25">
      <c r="B17" s="6" t="s">
        <v>18</v>
      </c>
      <c r="C17" s="5">
        <v>10420885</v>
      </c>
      <c r="D17" s="5"/>
      <c r="E17" s="5"/>
      <c r="F17" s="5">
        <f t="shared" si="4"/>
        <v>729461.95000000007</v>
      </c>
      <c r="G17" s="5">
        <f t="shared" si="1"/>
        <v>11150346.949999999</v>
      </c>
      <c r="H17" s="5">
        <f t="shared" si="2"/>
        <v>11484857.3585</v>
      </c>
      <c r="I17" s="5">
        <f t="shared" si="3"/>
        <v>11707864.297499999</v>
      </c>
    </row>
    <row r="18" spans="2:10" x14ac:dyDescent="0.25">
      <c r="B18" s="6" t="s">
        <v>19</v>
      </c>
      <c r="C18" s="5">
        <v>15500000</v>
      </c>
      <c r="D18" s="5"/>
      <c r="E18" s="5"/>
      <c r="F18" s="5">
        <v>1046920</v>
      </c>
      <c r="G18" s="5">
        <f t="shared" si="1"/>
        <v>16546920</v>
      </c>
      <c r="H18" s="5">
        <f t="shared" si="2"/>
        <v>17043327.600000001</v>
      </c>
      <c r="I18" s="5">
        <f t="shared" si="3"/>
        <v>17374266</v>
      </c>
    </row>
    <row r="19" spans="2:10" x14ac:dyDescent="0.25">
      <c r="B19" s="8" t="s">
        <v>20</v>
      </c>
      <c r="C19" s="5">
        <v>53415673</v>
      </c>
      <c r="D19" s="5">
        <v>37915673</v>
      </c>
      <c r="E19" s="5">
        <v>15500000</v>
      </c>
      <c r="F19" s="5">
        <v>4500000</v>
      </c>
      <c r="G19" s="5">
        <f>E19+F19</f>
        <v>20000000</v>
      </c>
      <c r="H19" s="5">
        <f t="shared" si="2"/>
        <v>20600000</v>
      </c>
      <c r="I19" s="5">
        <f t="shared" si="3"/>
        <v>21000000</v>
      </c>
    </row>
    <row r="20" spans="2:10" x14ac:dyDescent="0.25">
      <c r="B20" s="6" t="s">
        <v>21</v>
      </c>
      <c r="C20" s="5">
        <v>17226277</v>
      </c>
      <c r="D20" s="5">
        <v>10126277</v>
      </c>
      <c r="E20" s="5">
        <v>7100000</v>
      </c>
      <c r="F20" s="5">
        <v>7900000</v>
      </c>
      <c r="G20" s="5">
        <f>E20+F20</f>
        <v>15000000</v>
      </c>
      <c r="H20" s="5">
        <f t="shared" si="2"/>
        <v>15450000</v>
      </c>
      <c r="I20" s="5">
        <f t="shared" si="3"/>
        <v>15750000</v>
      </c>
    </row>
    <row r="21" spans="2:10" ht="30" x14ac:dyDescent="0.25">
      <c r="B21" s="8" t="s">
        <v>22</v>
      </c>
      <c r="C21" s="5">
        <v>7286800</v>
      </c>
      <c r="D21" s="5"/>
      <c r="E21" s="5"/>
      <c r="F21" s="5">
        <f>C21*7%</f>
        <v>510076.00000000006</v>
      </c>
      <c r="G21" s="5">
        <f>C21+F21</f>
        <v>7796876</v>
      </c>
      <c r="H21" s="5">
        <f t="shared" si="2"/>
        <v>8030782.2800000003</v>
      </c>
      <c r="I21" s="5">
        <f t="shared" si="3"/>
        <v>8186719.8000000007</v>
      </c>
    </row>
    <row r="22" spans="2:10" x14ac:dyDescent="0.25">
      <c r="B22" s="6" t="s">
        <v>23</v>
      </c>
      <c r="C22" s="5">
        <v>26217172</v>
      </c>
      <c r="D22" s="5">
        <v>13729752</v>
      </c>
      <c r="E22" s="5">
        <v>12487420</v>
      </c>
      <c r="F22" s="5">
        <v>7512756</v>
      </c>
      <c r="G22" s="5">
        <f>E22+F22</f>
        <v>20000176</v>
      </c>
      <c r="H22" s="5">
        <f t="shared" si="2"/>
        <v>20600181.280000001</v>
      </c>
      <c r="I22" s="5">
        <f t="shared" si="3"/>
        <v>21000184.800000001</v>
      </c>
    </row>
    <row r="23" spans="2:10" ht="26.25" customHeight="1" x14ac:dyDescent="0.25">
      <c r="B23" s="8" t="s">
        <v>24</v>
      </c>
      <c r="C23" s="5">
        <v>6000000</v>
      </c>
      <c r="D23" s="5"/>
      <c r="E23" s="5"/>
      <c r="F23" s="5">
        <v>14000000</v>
      </c>
      <c r="G23" s="5">
        <f>C23+F23</f>
        <v>20000000</v>
      </c>
      <c r="H23" s="5">
        <f t="shared" si="2"/>
        <v>20600000</v>
      </c>
      <c r="I23" s="5">
        <f t="shared" si="3"/>
        <v>21000000</v>
      </c>
    </row>
    <row r="24" spans="2:10" x14ac:dyDescent="0.25">
      <c r="B24" s="6" t="s">
        <v>25</v>
      </c>
      <c r="C24" s="5">
        <v>3000000</v>
      </c>
      <c r="D24" s="5"/>
      <c r="E24" s="5"/>
      <c r="F24" s="5">
        <v>3000000</v>
      </c>
      <c r="G24" s="5">
        <f>C24+F24</f>
        <v>6000000</v>
      </c>
      <c r="H24" s="5">
        <f t="shared" si="2"/>
        <v>6180000</v>
      </c>
      <c r="I24" s="5">
        <f t="shared" si="3"/>
        <v>6300000</v>
      </c>
      <c r="J24" t="s">
        <v>37</v>
      </c>
    </row>
    <row r="25" spans="2:10" x14ac:dyDescent="0.25">
      <c r="B25" s="8" t="s">
        <v>26</v>
      </c>
      <c r="C25" s="5">
        <v>5608750</v>
      </c>
      <c r="D25" s="5"/>
      <c r="E25" s="5"/>
      <c r="F25" s="5">
        <v>107859</v>
      </c>
      <c r="G25" s="5">
        <f>C25+F25</f>
        <v>5716609</v>
      </c>
      <c r="H25" s="5">
        <f t="shared" si="2"/>
        <v>5888107.2700000005</v>
      </c>
      <c r="I25" s="5">
        <f t="shared" si="3"/>
        <v>6002439.4500000002</v>
      </c>
    </row>
    <row r="26" spans="2:10" x14ac:dyDescent="0.25">
      <c r="B26" s="6" t="s">
        <v>27</v>
      </c>
      <c r="C26" s="5">
        <v>3000000</v>
      </c>
      <c r="D26" s="5"/>
      <c r="E26" s="5"/>
      <c r="F26" s="5">
        <v>0</v>
      </c>
      <c r="G26" s="5">
        <f>C26+F26</f>
        <v>3000000</v>
      </c>
      <c r="H26" s="5">
        <f t="shared" si="2"/>
        <v>3090000</v>
      </c>
      <c r="I26" s="5">
        <f t="shared" si="3"/>
        <v>3150000</v>
      </c>
    </row>
    <row r="27" spans="2:10" x14ac:dyDescent="0.25">
      <c r="B27" s="8" t="s">
        <v>28</v>
      </c>
      <c r="C27" s="5">
        <v>16000000</v>
      </c>
      <c r="D27" s="5">
        <v>14160361</v>
      </c>
      <c r="E27" s="5">
        <v>1893639</v>
      </c>
      <c r="F27" s="5">
        <v>2106361</v>
      </c>
      <c r="G27" s="5">
        <f>E27+F27</f>
        <v>4000000</v>
      </c>
      <c r="H27" s="5">
        <f t="shared" si="2"/>
        <v>4120000</v>
      </c>
      <c r="I27" s="5">
        <f t="shared" si="3"/>
        <v>4200000</v>
      </c>
    </row>
    <row r="28" spans="2:10" x14ac:dyDescent="0.25">
      <c r="B28" s="6" t="s">
        <v>29</v>
      </c>
      <c r="C28" s="5">
        <v>500000</v>
      </c>
      <c r="D28" s="5"/>
      <c r="E28" s="5"/>
      <c r="F28" s="5">
        <v>1000000</v>
      </c>
      <c r="G28" s="5">
        <f>C28+F28</f>
        <v>1500000</v>
      </c>
      <c r="H28" s="5">
        <f t="shared" si="2"/>
        <v>1545000</v>
      </c>
      <c r="I28" s="5">
        <f t="shared" si="3"/>
        <v>1575000</v>
      </c>
    </row>
    <row r="29" spans="2:10" x14ac:dyDescent="0.25">
      <c r="B29" s="8" t="s">
        <v>30</v>
      </c>
      <c r="C29" s="5">
        <v>1500000</v>
      </c>
      <c r="D29" s="5"/>
      <c r="E29" s="5"/>
      <c r="F29" s="5">
        <v>0</v>
      </c>
      <c r="G29" s="5">
        <f>C29+F29</f>
        <v>1500000</v>
      </c>
      <c r="H29" s="5">
        <f t="shared" si="2"/>
        <v>1545000</v>
      </c>
      <c r="I29" s="5">
        <f t="shared" si="3"/>
        <v>1575000</v>
      </c>
    </row>
    <row r="30" spans="2:10" x14ac:dyDescent="0.25">
      <c r="B30" s="6" t="s">
        <v>31</v>
      </c>
      <c r="C30" s="5">
        <v>2000000</v>
      </c>
      <c r="D30" s="5"/>
      <c r="E30" s="5"/>
      <c r="F30" s="5">
        <v>0</v>
      </c>
      <c r="G30" s="5">
        <f>C30+F30</f>
        <v>2000000</v>
      </c>
      <c r="H30" s="5">
        <f t="shared" si="2"/>
        <v>2060000</v>
      </c>
      <c r="I30" s="5">
        <f t="shared" si="3"/>
        <v>2100000</v>
      </c>
    </row>
    <row r="31" spans="2:10" x14ac:dyDescent="0.25">
      <c r="B31" s="8" t="s">
        <v>32</v>
      </c>
      <c r="C31" s="5">
        <v>12000000</v>
      </c>
      <c r="D31" s="5">
        <v>10786916</v>
      </c>
      <c r="E31" s="5">
        <v>1213084</v>
      </c>
      <c r="F31" s="5">
        <v>3786916</v>
      </c>
      <c r="G31" s="5">
        <f>E31+F31</f>
        <v>5000000</v>
      </c>
      <c r="H31" s="5">
        <f t="shared" si="2"/>
        <v>5150000</v>
      </c>
      <c r="I31" s="5">
        <f t="shared" si="3"/>
        <v>5250000</v>
      </c>
    </row>
    <row r="32" spans="2:10" x14ac:dyDescent="0.25">
      <c r="B32" s="6" t="s">
        <v>33</v>
      </c>
      <c r="C32" s="5">
        <v>1000000</v>
      </c>
      <c r="D32" s="5"/>
      <c r="E32" s="5"/>
      <c r="F32" s="5">
        <v>1000000</v>
      </c>
      <c r="G32" s="5">
        <f>C32+F32</f>
        <v>2000000</v>
      </c>
      <c r="H32" s="5">
        <f t="shared" si="2"/>
        <v>2060000</v>
      </c>
      <c r="I32" s="5">
        <f t="shared" si="3"/>
        <v>2100000</v>
      </c>
    </row>
    <row r="33" spans="2:9" ht="15.75" x14ac:dyDescent="0.25">
      <c r="B33" s="9" t="s">
        <v>36</v>
      </c>
      <c r="C33" s="10">
        <f>SUM(C2:C32)</f>
        <v>1042314000</v>
      </c>
      <c r="D33" s="5"/>
      <c r="E33" s="5"/>
      <c r="F33" s="5"/>
      <c r="G33" s="10">
        <f>SUM(G2:G32)</f>
        <v>1089148999.96</v>
      </c>
      <c r="H33" s="10">
        <f>SUM(H2:H32)</f>
        <v>1121823469.9587998</v>
      </c>
      <c r="I33" s="10">
        <f>SUM(I2:I32)</f>
        <v>1143606449.9579999</v>
      </c>
    </row>
  </sheetData>
  <printOptions horizontalCentered="1"/>
  <pageMargins left="0.51181102362204722" right="0.51181102362204722" top="0.55118110236220474" bottom="0.5511811023622047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topLeftCell="A31" workbookViewId="0">
      <selection activeCell="Q47" sqref="Q47"/>
    </sheetView>
  </sheetViews>
  <sheetFormatPr baseColWidth="10" defaultRowHeight="15" x14ac:dyDescent="0.25"/>
  <cols>
    <col min="1" max="1" width="14.7109375" customWidth="1"/>
    <col min="2" max="2" width="58.28515625" customWidth="1"/>
    <col min="3" max="3" width="0.140625" customWidth="1"/>
    <col min="4" max="4" width="0.140625" style="2" customWidth="1"/>
    <col min="5" max="5" width="15.5703125" style="2" hidden="1" customWidth="1"/>
    <col min="6" max="6" width="0.140625" style="2" customWidth="1"/>
    <col min="7" max="7" width="16.140625" style="2" hidden="1" customWidth="1"/>
    <col min="8" max="8" width="0.42578125" customWidth="1"/>
    <col min="9" max="9" width="14.42578125" hidden="1" customWidth="1"/>
    <col min="10" max="10" width="14.140625" hidden="1" customWidth="1"/>
    <col min="11" max="11" width="11.42578125" hidden="1" customWidth="1"/>
    <col min="12" max="12" width="15.5703125" customWidth="1"/>
    <col min="13" max="13" width="0.42578125" customWidth="1"/>
  </cols>
  <sheetData>
    <row r="1" spans="2:13" ht="42.75" customHeight="1" x14ac:dyDescent="0.25">
      <c r="B1" s="40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3" ht="37.5" customHeight="1" x14ac:dyDescent="0.25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3" ht="28.5" customHeight="1" x14ac:dyDescent="0.25">
      <c r="B3" s="1" t="s">
        <v>0</v>
      </c>
      <c r="C3" s="3" t="s">
        <v>2</v>
      </c>
      <c r="D3" s="3" t="s">
        <v>34</v>
      </c>
      <c r="E3" s="11" t="s">
        <v>35</v>
      </c>
      <c r="F3" s="4" t="s">
        <v>4</v>
      </c>
      <c r="G3" s="1" t="s">
        <v>3</v>
      </c>
      <c r="H3" s="13" t="s">
        <v>38</v>
      </c>
      <c r="I3" s="14" t="s">
        <v>39</v>
      </c>
      <c r="J3" s="15" t="s">
        <v>40</v>
      </c>
      <c r="L3" s="39" t="s">
        <v>55</v>
      </c>
      <c r="M3" s="31"/>
    </row>
    <row r="4" spans="2:13" ht="24" customHeight="1" x14ac:dyDescent="0.25">
      <c r="B4" s="28" t="s">
        <v>52</v>
      </c>
      <c r="C4" s="3"/>
      <c r="D4" s="3"/>
      <c r="E4" s="11"/>
      <c r="F4" s="4"/>
      <c r="G4" s="1"/>
      <c r="H4" s="13"/>
      <c r="I4" s="14"/>
      <c r="J4" s="15"/>
      <c r="L4" s="17"/>
      <c r="M4" s="31"/>
    </row>
    <row r="5" spans="2:13" ht="18" customHeight="1" x14ac:dyDescent="0.25">
      <c r="B5" s="20" t="s">
        <v>1</v>
      </c>
      <c r="C5" s="5">
        <v>260521720</v>
      </c>
      <c r="D5" s="5"/>
      <c r="E5" s="5"/>
      <c r="F5" s="5">
        <f t="shared" ref="F5:F11" si="0">C5*7%</f>
        <v>18236520.400000002</v>
      </c>
      <c r="G5" s="5">
        <f t="shared" ref="G5:G23" si="1">C5+F5</f>
        <v>278758240.39999998</v>
      </c>
      <c r="H5" s="5">
        <v>129697415</v>
      </c>
      <c r="I5" s="5">
        <v>21710108</v>
      </c>
      <c r="J5" s="5">
        <f>+H5-I5</f>
        <v>107987307</v>
      </c>
      <c r="L5" s="18">
        <v>373464858</v>
      </c>
      <c r="M5" s="31"/>
    </row>
    <row r="6" spans="2:13" ht="18" customHeight="1" x14ac:dyDescent="0.25">
      <c r="B6" s="20" t="s">
        <v>5</v>
      </c>
      <c r="C6" s="5">
        <v>1507669</v>
      </c>
      <c r="D6" s="5"/>
      <c r="E6" s="5"/>
      <c r="F6" s="5">
        <f t="shared" si="0"/>
        <v>105536.83000000002</v>
      </c>
      <c r="G6" s="5">
        <f t="shared" si="1"/>
        <v>1613205.83</v>
      </c>
      <c r="H6" s="5">
        <v>1598108</v>
      </c>
      <c r="I6" s="5">
        <v>0</v>
      </c>
      <c r="J6" s="5">
        <f t="shared" ref="J6:J37" si="2">+H6-I6</f>
        <v>1598108</v>
      </c>
      <c r="L6" s="18">
        <v>2074805</v>
      </c>
      <c r="M6" s="31"/>
    </row>
    <row r="7" spans="2:13" ht="18" customHeight="1" x14ac:dyDescent="0.25">
      <c r="B7" s="20" t="s">
        <v>6</v>
      </c>
      <c r="C7" s="5">
        <v>23556985</v>
      </c>
      <c r="D7" s="5"/>
      <c r="E7" s="5"/>
      <c r="F7" s="5">
        <f t="shared" si="0"/>
        <v>1648988.9500000002</v>
      </c>
      <c r="G7" s="5">
        <f t="shared" si="1"/>
        <v>25205973.949999999</v>
      </c>
      <c r="H7" s="5">
        <v>24967452</v>
      </c>
      <c r="I7" s="5">
        <v>0</v>
      </c>
      <c r="J7" s="5">
        <f t="shared" si="2"/>
        <v>24967452</v>
      </c>
      <c r="L7" s="18">
        <v>33769609</v>
      </c>
      <c r="M7" s="31"/>
    </row>
    <row r="8" spans="2:13" ht="18" customHeight="1" x14ac:dyDescent="0.25">
      <c r="B8" s="20" t="s">
        <v>7</v>
      </c>
      <c r="C8" s="5">
        <v>10855061</v>
      </c>
      <c r="D8" s="5"/>
      <c r="E8" s="5"/>
      <c r="F8" s="5">
        <f t="shared" si="0"/>
        <v>759854.27</v>
      </c>
      <c r="G8" s="5">
        <f t="shared" si="1"/>
        <v>11614915.27</v>
      </c>
      <c r="H8" s="5">
        <v>4350474</v>
      </c>
      <c r="I8" s="5">
        <v>0</v>
      </c>
      <c r="J8" s="5">
        <f t="shared" si="2"/>
        <v>4350474</v>
      </c>
      <c r="L8" s="18">
        <v>15561036</v>
      </c>
      <c r="M8" s="31"/>
    </row>
    <row r="9" spans="2:13" ht="18" customHeight="1" x14ac:dyDescent="0.25">
      <c r="B9" s="20" t="s">
        <v>8</v>
      </c>
      <c r="C9" s="5">
        <v>11307350</v>
      </c>
      <c r="D9" s="5"/>
      <c r="E9" s="5"/>
      <c r="F9" s="5">
        <f t="shared" si="0"/>
        <v>791514.50000000012</v>
      </c>
      <c r="G9" s="7">
        <f t="shared" si="1"/>
        <v>12098864.5</v>
      </c>
      <c r="H9" s="5">
        <v>11946628</v>
      </c>
      <c r="I9" s="5">
        <v>0</v>
      </c>
      <c r="J9" s="5">
        <f t="shared" si="2"/>
        <v>11946628</v>
      </c>
      <c r="L9" s="18">
        <v>16209412</v>
      </c>
      <c r="M9" s="31"/>
    </row>
    <row r="10" spans="2:13" ht="18" customHeight="1" x14ac:dyDescent="0.25">
      <c r="B10" s="20" t="s">
        <v>9</v>
      </c>
      <c r="C10" s="5">
        <v>16307350</v>
      </c>
      <c r="D10" s="5"/>
      <c r="E10" s="5"/>
      <c r="F10" s="5">
        <f t="shared" si="0"/>
        <v>1141514.5</v>
      </c>
      <c r="G10" s="7">
        <f t="shared" si="1"/>
        <v>17448864.5</v>
      </c>
      <c r="H10" s="5">
        <v>16911903</v>
      </c>
      <c r="I10" s="5">
        <v>0</v>
      </c>
      <c r="J10" s="5">
        <f t="shared" si="2"/>
        <v>16911903</v>
      </c>
      <c r="L10" s="18">
        <v>27015687</v>
      </c>
      <c r="M10" s="31"/>
    </row>
    <row r="11" spans="2:13" ht="18" customHeight="1" x14ac:dyDescent="0.25">
      <c r="B11" s="20" t="s">
        <v>10</v>
      </c>
      <c r="C11" s="5">
        <v>3062414</v>
      </c>
      <c r="D11" s="5"/>
      <c r="E11" s="5"/>
      <c r="F11" s="5">
        <f t="shared" si="0"/>
        <v>214368.98</v>
      </c>
      <c r="G11" s="7">
        <f t="shared" si="1"/>
        <v>3276782.98</v>
      </c>
      <c r="H11" s="5">
        <v>3275352</v>
      </c>
      <c r="I11" s="5">
        <v>0</v>
      </c>
      <c r="J11" s="5">
        <f t="shared" si="2"/>
        <v>3275352</v>
      </c>
      <c r="L11" s="18">
        <v>4390049</v>
      </c>
      <c r="M11" s="31"/>
    </row>
    <row r="12" spans="2:13" ht="18" customHeight="1" x14ac:dyDescent="0.25">
      <c r="B12" s="20" t="s">
        <v>11</v>
      </c>
      <c r="C12" s="5">
        <v>192644000</v>
      </c>
      <c r="D12" s="5"/>
      <c r="E12" s="5"/>
      <c r="F12" s="5">
        <v>12639193</v>
      </c>
      <c r="G12" s="19">
        <v>209190000</v>
      </c>
      <c r="H12" s="5">
        <f>1893193+3906807</f>
        <v>5800000</v>
      </c>
      <c r="I12" s="5">
        <v>5800000</v>
      </c>
      <c r="J12" s="5">
        <f t="shared" si="2"/>
        <v>0</v>
      </c>
      <c r="L12" s="37">
        <v>319649500</v>
      </c>
      <c r="M12" s="31"/>
    </row>
    <row r="13" spans="2:13" ht="18" customHeight="1" x14ac:dyDescent="0.25">
      <c r="B13" s="17" t="s">
        <v>41</v>
      </c>
      <c r="C13" s="5">
        <v>247902500</v>
      </c>
      <c r="D13" s="5"/>
      <c r="E13" s="5"/>
      <c r="F13" s="5">
        <v>44184000</v>
      </c>
      <c r="G13" s="19">
        <v>265701100</v>
      </c>
      <c r="H13" s="5">
        <v>3600000</v>
      </c>
      <c r="I13" s="5">
        <v>3600000</v>
      </c>
      <c r="J13" s="5">
        <f t="shared" si="2"/>
        <v>0</v>
      </c>
      <c r="L13" s="37">
        <v>378986155</v>
      </c>
      <c r="M13" s="31"/>
    </row>
    <row r="14" spans="2:13" ht="18" customHeight="1" x14ac:dyDescent="0.25">
      <c r="B14" s="20" t="s">
        <v>12</v>
      </c>
      <c r="C14" s="5">
        <v>5210437</v>
      </c>
      <c r="D14" s="5"/>
      <c r="E14" s="5"/>
      <c r="F14" s="5">
        <f>C14*7%</f>
        <v>364730.59</v>
      </c>
      <c r="G14" s="5">
        <f t="shared" si="1"/>
        <v>5575167.5899999999</v>
      </c>
      <c r="H14" s="5">
        <v>2571268</v>
      </c>
      <c r="I14" s="5">
        <v>0</v>
      </c>
      <c r="J14" s="5">
        <f t="shared" si="2"/>
        <v>2571268</v>
      </c>
      <c r="L14" s="18">
        <v>7469297</v>
      </c>
      <c r="M14" s="31"/>
    </row>
    <row r="15" spans="2:13" ht="18" customHeight="1" x14ac:dyDescent="0.25">
      <c r="B15" s="20" t="s">
        <v>13</v>
      </c>
      <c r="C15" s="5">
        <v>7815639</v>
      </c>
      <c r="D15" s="5"/>
      <c r="E15" s="5"/>
      <c r="F15" s="5">
        <f t="shared" ref="F15:F20" si="3">C15*7%</f>
        <v>547094.7300000001</v>
      </c>
      <c r="G15" s="5">
        <f t="shared" si="1"/>
        <v>8362733.7300000004</v>
      </c>
      <c r="H15" s="5">
        <v>3853834</v>
      </c>
      <c r="I15" s="5">
        <v>0</v>
      </c>
      <c r="J15" s="5">
        <f t="shared" si="2"/>
        <v>3853834</v>
      </c>
      <c r="L15" s="18">
        <v>11203946</v>
      </c>
      <c r="M15" s="31"/>
    </row>
    <row r="16" spans="2:13" ht="18" customHeight="1" x14ac:dyDescent="0.25">
      <c r="B16" s="20" t="s">
        <v>14</v>
      </c>
      <c r="C16" s="5">
        <v>26181564</v>
      </c>
      <c r="D16" s="5"/>
      <c r="E16" s="5"/>
      <c r="F16" s="5">
        <f t="shared" si="3"/>
        <v>1832709.4800000002</v>
      </c>
      <c r="G16" s="5">
        <f t="shared" si="1"/>
        <v>28014273.48</v>
      </c>
      <c r="H16" s="5">
        <v>27775751</v>
      </c>
      <c r="I16" s="5">
        <v>0</v>
      </c>
      <c r="J16" s="5">
        <f t="shared" si="2"/>
        <v>27775751</v>
      </c>
      <c r="L16" s="18">
        <v>36583743</v>
      </c>
      <c r="M16" s="31"/>
    </row>
    <row r="17" spans="2:13" ht="18" customHeight="1" x14ac:dyDescent="0.25">
      <c r="B17" s="20" t="s">
        <v>15</v>
      </c>
      <c r="C17" s="5">
        <v>31262562</v>
      </c>
      <c r="D17" s="5"/>
      <c r="E17" s="5"/>
      <c r="F17" s="5">
        <f t="shared" si="3"/>
        <v>2188379.3400000003</v>
      </c>
      <c r="G17" s="5">
        <f t="shared" si="1"/>
        <v>33450941.34</v>
      </c>
      <c r="H17" s="5">
        <v>14665115</v>
      </c>
      <c r="I17" s="5">
        <v>0</v>
      </c>
      <c r="J17" s="5">
        <f t="shared" si="2"/>
        <v>14665115</v>
      </c>
      <c r="L17" s="18">
        <v>44815783</v>
      </c>
      <c r="M17" s="31"/>
    </row>
    <row r="18" spans="2:13" ht="18" customHeight="1" x14ac:dyDescent="0.25">
      <c r="B18" s="20" t="s">
        <v>16</v>
      </c>
      <c r="C18" s="5">
        <v>22144313</v>
      </c>
      <c r="D18" s="5"/>
      <c r="E18" s="5"/>
      <c r="F18" s="5">
        <f t="shared" si="3"/>
        <v>1550101.9100000001</v>
      </c>
      <c r="G18" s="5">
        <f t="shared" si="1"/>
        <v>23694414.91</v>
      </c>
      <c r="H18" s="5">
        <v>10917894</v>
      </c>
      <c r="I18" s="5">
        <v>0</v>
      </c>
      <c r="J18" s="5">
        <f t="shared" si="2"/>
        <v>10917894</v>
      </c>
      <c r="L18" s="18">
        <v>31744513</v>
      </c>
      <c r="M18" s="31"/>
    </row>
    <row r="19" spans="2:13" ht="18" customHeight="1" x14ac:dyDescent="0.25">
      <c r="B19" s="20" t="s">
        <v>17</v>
      </c>
      <c r="C19" s="5">
        <v>1358879</v>
      </c>
      <c r="D19" s="5"/>
      <c r="E19" s="5"/>
      <c r="F19" s="5">
        <f t="shared" si="3"/>
        <v>95121.530000000013</v>
      </c>
      <c r="G19" s="5">
        <f t="shared" si="1"/>
        <v>1454000.53</v>
      </c>
      <c r="H19" s="5">
        <v>669600</v>
      </c>
      <c r="I19" s="5">
        <v>0</v>
      </c>
      <c r="J19" s="5">
        <f t="shared" si="2"/>
        <v>669600</v>
      </c>
      <c r="L19" s="18">
        <v>1949487</v>
      </c>
      <c r="M19" s="31"/>
    </row>
    <row r="20" spans="2:13" ht="18" customHeight="1" x14ac:dyDescent="0.25">
      <c r="B20" s="20" t="s">
        <v>18</v>
      </c>
      <c r="C20" s="5">
        <v>10420885</v>
      </c>
      <c r="D20" s="5"/>
      <c r="E20" s="5"/>
      <c r="F20" s="5">
        <f t="shared" si="3"/>
        <v>729461.95000000007</v>
      </c>
      <c r="G20" s="5">
        <f t="shared" si="1"/>
        <v>11150346.949999999</v>
      </c>
      <c r="H20" s="5">
        <v>5139147</v>
      </c>
      <c r="I20" s="5">
        <v>0</v>
      </c>
      <c r="J20" s="5">
        <f t="shared" si="2"/>
        <v>5139147</v>
      </c>
      <c r="L20" s="18">
        <v>14938594</v>
      </c>
      <c r="M20" s="32">
        <f>SUM(L5:L20)-L12-L13</f>
        <v>621190819</v>
      </c>
    </row>
    <row r="21" spans="2:13" ht="18.75" customHeight="1" x14ac:dyDescent="0.25">
      <c r="B21" s="22" t="s">
        <v>49</v>
      </c>
      <c r="C21" s="5"/>
      <c r="D21" s="5"/>
      <c r="E21" s="5"/>
      <c r="F21" s="5"/>
      <c r="G21" s="5">
        <f>SUM(G5:G20)</f>
        <v>936609825.96000004</v>
      </c>
      <c r="H21" s="5"/>
      <c r="I21" s="5"/>
      <c r="J21" s="5"/>
      <c r="L21" s="23">
        <f>SUM(L5:L20)</f>
        <v>1319826474</v>
      </c>
      <c r="M21" s="32"/>
    </row>
    <row r="22" spans="2:13" ht="18" customHeight="1" x14ac:dyDescent="0.25">
      <c r="B22" s="25" t="s">
        <v>50</v>
      </c>
      <c r="C22" s="5"/>
      <c r="D22" s="5"/>
      <c r="E22" s="5"/>
      <c r="F22" s="5"/>
      <c r="G22" s="5"/>
      <c r="H22" s="5"/>
      <c r="I22" s="5"/>
      <c r="J22" s="5"/>
      <c r="L22" s="18"/>
      <c r="M22" s="32">
        <v>160166132</v>
      </c>
    </row>
    <row r="23" spans="2:13" ht="18" customHeight="1" x14ac:dyDescent="0.25">
      <c r="B23" s="20" t="s">
        <v>19</v>
      </c>
      <c r="C23" s="5">
        <v>15500000</v>
      </c>
      <c r="D23" s="5"/>
      <c r="E23" s="5"/>
      <c r="F23" s="5">
        <v>1046920</v>
      </c>
      <c r="G23" s="5">
        <f t="shared" si="1"/>
        <v>16546920</v>
      </c>
      <c r="H23" s="5">
        <v>5515640</v>
      </c>
      <c r="I23" s="5">
        <v>0</v>
      </c>
      <c r="J23" s="5">
        <f t="shared" si="2"/>
        <v>5515640</v>
      </c>
      <c r="L23" s="18">
        <v>17374272</v>
      </c>
      <c r="M23" s="33" t="s">
        <v>48</v>
      </c>
    </row>
    <row r="24" spans="2:13" ht="18" customHeight="1" x14ac:dyDescent="0.25">
      <c r="B24" s="17" t="s">
        <v>42</v>
      </c>
      <c r="C24" s="5">
        <v>53415673</v>
      </c>
      <c r="D24" s="5">
        <v>37915673</v>
      </c>
      <c r="E24" s="5">
        <v>15500000</v>
      </c>
      <c r="F24" s="5">
        <v>4500000</v>
      </c>
      <c r="G24" s="5">
        <f>E24+F24</f>
        <v>20000000</v>
      </c>
      <c r="H24" s="5">
        <v>1025218</v>
      </c>
      <c r="I24" s="5">
        <v>0</v>
      </c>
      <c r="J24" s="5">
        <f t="shared" si="2"/>
        <v>1025218</v>
      </c>
      <c r="L24" s="18">
        <v>28000000</v>
      </c>
      <c r="M24" s="31" t="s">
        <v>54</v>
      </c>
    </row>
    <row r="25" spans="2:13" ht="18" customHeight="1" x14ac:dyDescent="0.25">
      <c r="B25" s="20" t="s">
        <v>21</v>
      </c>
      <c r="C25" s="5">
        <v>17226277</v>
      </c>
      <c r="D25" s="5">
        <v>10126277</v>
      </c>
      <c r="E25" s="5">
        <v>7100000</v>
      </c>
      <c r="F25" s="5">
        <v>7900000</v>
      </c>
      <c r="G25" s="5">
        <f>E25+F25</f>
        <v>15000000</v>
      </c>
      <c r="H25" s="5">
        <v>0</v>
      </c>
      <c r="I25" s="5">
        <v>0</v>
      </c>
      <c r="J25" s="5">
        <f t="shared" si="2"/>
        <v>0</v>
      </c>
      <c r="L25" s="18">
        <v>26121797</v>
      </c>
      <c r="M25" s="31"/>
    </row>
    <row r="26" spans="2:13" ht="18" customHeight="1" x14ac:dyDescent="0.25">
      <c r="B26" s="17" t="s">
        <v>43</v>
      </c>
      <c r="C26" s="5">
        <v>7286800</v>
      </c>
      <c r="D26" s="5"/>
      <c r="E26" s="5"/>
      <c r="F26" s="5">
        <f>C26*7%</f>
        <v>510076.00000000006</v>
      </c>
      <c r="G26" s="5">
        <f>C26+F26</f>
        <v>7796876</v>
      </c>
      <c r="H26" s="5">
        <v>0</v>
      </c>
      <c r="I26" s="5">
        <v>0</v>
      </c>
      <c r="J26" s="5">
        <f t="shared" si="2"/>
        <v>0</v>
      </c>
      <c r="L26" s="18">
        <v>13186000</v>
      </c>
      <c r="M26" s="31"/>
    </row>
    <row r="27" spans="2:13" ht="18" customHeight="1" x14ac:dyDescent="0.25">
      <c r="B27" s="20" t="s">
        <v>23</v>
      </c>
      <c r="C27" s="5">
        <v>26217172</v>
      </c>
      <c r="D27" s="5">
        <v>13729752</v>
      </c>
      <c r="E27" s="5">
        <v>12487420</v>
      </c>
      <c r="F27" s="5">
        <v>7512756</v>
      </c>
      <c r="G27" s="5">
        <f>E27+F27</f>
        <v>20000176</v>
      </c>
      <c r="H27" s="5">
        <v>20000176</v>
      </c>
      <c r="I27" s="5">
        <v>0</v>
      </c>
      <c r="J27" s="5">
        <f t="shared" si="2"/>
        <v>20000176</v>
      </c>
      <c r="L27" s="18">
        <v>136000000</v>
      </c>
      <c r="M27" s="31" t="s">
        <v>53</v>
      </c>
    </row>
    <row r="28" spans="2:13" ht="18" customHeight="1" x14ac:dyDescent="0.25">
      <c r="B28" s="17" t="s">
        <v>24</v>
      </c>
      <c r="C28" s="5">
        <v>6000000</v>
      </c>
      <c r="D28" s="5"/>
      <c r="E28" s="5"/>
      <c r="F28" s="5">
        <v>14000000</v>
      </c>
      <c r="G28" s="5">
        <f>C28+F28</f>
        <v>20000000</v>
      </c>
      <c r="H28" s="5">
        <v>19810000</v>
      </c>
      <c r="I28" s="5">
        <v>0</v>
      </c>
      <c r="J28" s="5">
        <f t="shared" si="2"/>
        <v>19810000</v>
      </c>
      <c r="L28" s="18">
        <v>21000000</v>
      </c>
      <c r="M28" s="31"/>
    </row>
    <row r="29" spans="2:13" ht="18" customHeight="1" x14ac:dyDescent="0.25">
      <c r="B29" s="20" t="s">
        <v>62</v>
      </c>
      <c r="C29" s="5">
        <v>3000000</v>
      </c>
      <c r="D29" s="5"/>
      <c r="E29" s="5"/>
      <c r="F29" s="5">
        <v>3000000</v>
      </c>
      <c r="G29" s="19">
        <v>32616187</v>
      </c>
      <c r="H29" s="5">
        <v>8640187</v>
      </c>
      <c r="I29" s="5">
        <v>0</v>
      </c>
      <c r="J29" s="5">
        <f t="shared" si="2"/>
        <v>8640187</v>
      </c>
      <c r="L29" s="18">
        <v>94246996</v>
      </c>
      <c r="M29" s="31"/>
    </row>
    <row r="30" spans="2:13" ht="18" customHeight="1" x14ac:dyDescent="0.25">
      <c r="B30" s="17" t="s">
        <v>26</v>
      </c>
      <c r="C30" s="5">
        <v>5608750</v>
      </c>
      <c r="D30" s="5"/>
      <c r="E30" s="5"/>
      <c r="F30" s="5">
        <v>107859</v>
      </c>
      <c r="G30" s="19">
        <v>6193615</v>
      </c>
      <c r="H30" s="5">
        <v>1508500</v>
      </c>
      <c r="I30" s="5">
        <v>0</v>
      </c>
      <c r="J30" s="5">
        <f t="shared" si="2"/>
        <v>1508500</v>
      </c>
      <c r="L30" s="18">
        <v>6503295</v>
      </c>
      <c r="M30" s="31"/>
    </row>
    <row r="31" spans="2:13" ht="18" customHeight="1" x14ac:dyDescent="0.25">
      <c r="B31" s="20" t="s">
        <v>27</v>
      </c>
      <c r="C31" s="5">
        <v>3000000</v>
      </c>
      <c r="D31" s="5"/>
      <c r="E31" s="5"/>
      <c r="F31" s="5">
        <v>0</v>
      </c>
      <c r="G31" s="5">
        <f>C31+F31</f>
        <v>3000000</v>
      </c>
      <c r="H31" s="5">
        <v>3000000</v>
      </c>
      <c r="I31" s="5">
        <v>0</v>
      </c>
      <c r="J31" s="5">
        <f t="shared" si="2"/>
        <v>3000000</v>
      </c>
      <c r="L31" s="18">
        <v>3150000</v>
      </c>
      <c r="M31" s="31"/>
    </row>
    <row r="32" spans="2:13" ht="18" customHeight="1" x14ac:dyDescent="0.25">
      <c r="B32" s="17" t="s">
        <v>28</v>
      </c>
      <c r="C32" s="5">
        <v>16000000</v>
      </c>
      <c r="D32" s="5">
        <v>14160361</v>
      </c>
      <c r="E32" s="5">
        <v>1893639</v>
      </c>
      <c r="F32" s="5">
        <v>2106361</v>
      </c>
      <c r="G32" s="5">
        <f>E32+F32</f>
        <v>4000000</v>
      </c>
      <c r="H32" s="5">
        <f>1328128+935040+976800</f>
        <v>3239968</v>
      </c>
      <c r="I32" s="5">
        <f>125976+13920+13920</f>
        <v>153816</v>
      </c>
      <c r="J32" s="5">
        <f t="shared" si="2"/>
        <v>3086152</v>
      </c>
      <c r="L32" s="18">
        <v>4200000</v>
      </c>
      <c r="M32" s="31"/>
    </row>
    <row r="33" spans="2:13" ht="18" customHeight="1" x14ac:dyDescent="0.25">
      <c r="B33" s="20" t="s">
        <v>29</v>
      </c>
      <c r="C33" s="5">
        <v>500000</v>
      </c>
      <c r="D33" s="5"/>
      <c r="E33" s="5"/>
      <c r="F33" s="5">
        <v>1000000</v>
      </c>
      <c r="G33" s="5">
        <f>C33+F33</f>
        <v>1500000</v>
      </c>
      <c r="H33" s="5">
        <v>1500000</v>
      </c>
      <c r="I33" s="5">
        <v>0</v>
      </c>
      <c r="J33" s="5">
        <f t="shared" si="2"/>
        <v>1500000</v>
      </c>
      <c r="L33" s="18">
        <v>1575000</v>
      </c>
      <c r="M33" s="31"/>
    </row>
    <row r="34" spans="2:13" ht="18" customHeight="1" x14ac:dyDescent="0.25">
      <c r="B34" s="17" t="s">
        <v>30</v>
      </c>
      <c r="C34" s="5">
        <v>1500000</v>
      </c>
      <c r="D34" s="5"/>
      <c r="E34" s="5"/>
      <c r="F34" s="5">
        <v>0</v>
      </c>
      <c r="G34" s="5">
        <f>C34+F34</f>
        <v>1500000</v>
      </c>
      <c r="H34" s="5">
        <v>1500000</v>
      </c>
      <c r="I34" s="5">
        <v>0</v>
      </c>
      <c r="J34" s="5">
        <f t="shared" si="2"/>
        <v>1500000</v>
      </c>
      <c r="L34" s="18">
        <v>3000000</v>
      </c>
      <c r="M34" s="31"/>
    </row>
    <row r="35" spans="2:13" ht="18" customHeight="1" x14ac:dyDescent="0.25">
      <c r="B35" s="20" t="s">
        <v>61</v>
      </c>
      <c r="C35" s="5">
        <v>2000000</v>
      </c>
      <c r="D35" s="5"/>
      <c r="E35" s="5"/>
      <c r="F35" s="5">
        <v>0</v>
      </c>
      <c r="G35" s="5">
        <f>C35+F35</f>
        <v>2000000</v>
      </c>
      <c r="H35" s="5">
        <v>0</v>
      </c>
      <c r="I35" s="5">
        <v>0</v>
      </c>
      <c r="J35" s="5">
        <f t="shared" si="2"/>
        <v>0</v>
      </c>
      <c r="L35" s="18">
        <v>2100000</v>
      </c>
      <c r="M35" s="31"/>
    </row>
    <row r="36" spans="2:13" ht="18" customHeight="1" x14ac:dyDescent="0.25">
      <c r="B36" s="17" t="s">
        <v>32</v>
      </c>
      <c r="C36" s="5">
        <v>12000000</v>
      </c>
      <c r="D36" s="5">
        <v>10786916</v>
      </c>
      <c r="E36" s="5">
        <v>1213084</v>
      </c>
      <c r="F36" s="5">
        <v>3786916</v>
      </c>
      <c r="G36" s="5">
        <f>E36+F36</f>
        <v>5000000</v>
      </c>
      <c r="H36" s="5">
        <v>5000000</v>
      </c>
      <c r="I36" s="5">
        <v>0</v>
      </c>
      <c r="J36" s="5">
        <f t="shared" si="2"/>
        <v>5000000</v>
      </c>
      <c r="L36" s="18">
        <v>5250000</v>
      </c>
      <c r="M36" s="31"/>
    </row>
    <row r="37" spans="2:13" ht="18" customHeight="1" x14ac:dyDescent="0.25">
      <c r="B37" s="20" t="s">
        <v>33</v>
      </c>
      <c r="C37" s="5">
        <v>1000000</v>
      </c>
      <c r="D37" s="5"/>
      <c r="E37" s="5"/>
      <c r="F37" s="5">
        <v>1000000</v>
      </c>
      <c r="G37" s="5">
        <f>C37+F37</f>
        <v>2000000</v>
      </c>
      <c r="H37" s="5">
        <v>1781122</v>
      </c>
      <c r="I37" s="5">
        <v>0</v>
      </c>
      <c r="J37" s="5">
        <f t="shared" si="2"/>
        <v>1781122</v>
      </c>
      <c r="L37" s="18">
        <v>2100000</v>
      </c>
      <c r="M37" s="31"/>
    </row>
    <row r="38" spans="2:13" ht="33.75" customHeight="1" x14ac:dyDescent="0.25">
      <c r="B38" s="24" t="s">
        <v>51</v>
      </c>
      <c r="C38" s="26"/>
      <c r="D38" s="26"/>
      <c r="E38" s="26"/>
      <c r="F38" s="26"/>
      <c r="G38" s="26">
        <f>SUM(G23:G37)</f>
        <v>157153774</v>
      </c>
      <c r="H38" s="26"/>
      <c r="I38" s="26"/>
      <c r="J38" s="26"/>
      <c r="K38" s="27"/>
      <c r="L38" s="36">
        <f>SUM(L23:L37)</f>
        <v>363807360</v>
      </c>
      <c r="M38" s="31"/>
    </row>
    <row r="39" spans="2:13" ht="18" customHeight="1" x14ac:dyDescent="0.25">
      <c r="B39" s="21" t="s">
        <v>36</v>
      </c>
      <c r="C39" s="10">
        <f>SUM(C5:C37)</f>
        <v>1042314000</v>
      </c>
      <c r="D39" s="5"/>
      <c r="E39" s="5"/>
      <c r="F39" s="5"/>
      <c r="G39" s="10">
        <f>SUM(G21:G38)</f>
        <v>1250917373.96</v>
      </c>
      <c r="H39" s="10">
        <f>SUM(H5:H37)</f>
        <v>340260752</v>
      </c>
      <c r="I39" s="10">
        <f>SUM(I5:I37)</f>
        <v>31263924</v>
      </c>
      <c r="J39" s="10">
        <f>SUM(J5:J37)</f>
        <v>308996828</v>
      </c>
      <c r="L39" s="29">
        <f>L21+L38</f>
        <v>1683633834</v>
      </c>
    </row>
    <row r="40" spans="2:13" ht="15.75" thickBot="1" x14ac:dyDescent="0.3">
      <c r="B40" s="34" t="s">
        <v>59</v>
      </c>
    </row>
    <row r="41" spans="2:13" ht="36" customHeight="1" thickBot="1" x14ac:dyDescent="0.3">
      <c r="B41" s="35"/>
    </row>
    <row r="42" spans="2:13" x14ac:dyDescent="0.25">
      <c r="B42" s="27" t="s">
        <v>57</v>
      </c>
      <c r="L42" s="30"/>
    </row>
    <row r="43" spans="2:13" x14ac:dyDescent="0.25">
      <c r="B43" s="27" t="s">
        <v>58</v>
      </c>
      <c r="L43" s="30"/>
    </row>
    <row r="44" spans="2:13" x14ac:dyDescent="0.25">
      <c r="L44" s="38"/>
    </row>
    <row r="45" spans="2:13" x14ac:dyDescent="0.25">
      <c r="L45" s="30"/>
    </row>
    <row r="46" spans="2:13" x14ac:dyDescent="0.25">
      <c r="L46" s="30"/>
    </row>
  </sheetData>
  <mergeCells count="2">
    <mergeCell ref="B1:L1"/>
    <mergeCell ref="B2:L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2016 FUNCIONAMIENTO</vt:lpstr>
      <vt:lpstr>FUNCIONAMIENTO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SubAdministrativa</dc:creator>
  <cp:lastModifiedBy>Tesoreria</cp:lastModifiedBy>
  <cp:lastPrinted>2016-08-31T21:15:58Z</cp:lastPrinted>
  <dcterms:created xsi:type="dcterms:W3CDTF">2016-01-13T14:26:12Z</dcterms:created>
  <dcterms:modified xsi:type="dcterms:W3CDTF">2016-09-08T20:25:55Z</dcterms:modified>
</cp:coreProperties>
</file>