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
    </mc:Choice>
  </mc:AlternateContent>
  <bookViews>
    <workbookView xWindow="0" yWindow="0" windowWidth="25200" windowHeight="11085" activeTab="3"/>
  </bookViews>
  <sheets>
    <sheet name="IMDERTY" sheetId="1" r:id="rId1"/>
    <sheet name="PPTO" sheetId="2" r:id="rId2"/>
    <sheet name="indicativo" sheetId="3" r:id="rId3"/>
    <sheet name="fichas" sheetId="5" r:id="rId4"/>
    <sheet name="topes" sheetId="4" r:id="rId5"/>
  </sheets>
  <externalReferences>
    <externalReference r:id="rId6"/>
  </externalReferences>
  <definedNames>
    <definedName name="_xlnm._FilterDatabase" localSheetId="0" hidden="1">IMDERTY!$AI$12:$AZ$106</definedName>
    <definedName name="Conceptos_MOD">[1]Gastos_Inversión_2012!#REF!</definedName>
    <definedName name="ESTRATREGICOS">#REF!</definedName>
    <definedName name="MUNICIPIOS_CHIP">#REF!</definedName>
    <definedName name="_xlnm.Print_Titles" localSheetId="0">IMDERTY!$11:$13</definedName>
    <definedName name="_xlnm.Print_Titles" localSheetId="1">PPTO!$5:$7</definedName>
  </definedNames>
  <calcPr calcId="152511"/>
  <fileRecoveryPr autoRecover="0"/>
</workbook>
</file>

<file path=xl/calcChain.xml><?xml version="1.0" encoding="utf-8"?>
<calcChain xmlns="http://schemas.openxmlformats.org/spreadsheetml/2006/main">
  <c r="C124" i="5" l="1"/>
  <c r="C126" i="5" s="1"/>
  <c r="C117" i="5"/>
  <c r="D115" i="5"/>
  <c r="E115" i="5" s="1"/>
  <c r="F115" i="5" s="1"/>
  <c r="E114" i="5"/>
  <c r="F114" i="5" s="1"/>
  <c r="D114" i="5"/>
  <c r="D113" i="5"/>
  <c r="E113" i="5" s="1"/>
  <c r="F113" i="5" s="1"/>
  <c r="D112" i="5"/>
  <c r="D117" i="5" s="1"/>
  <c r="C109" i="5"/>
  <c r="C108" i="5"/>
  <c r="D108" i="5" s="1"/>
  <c r="E108" i="5" s="1"/>
  <c r="F108" i="5" s="1"/>
  <c r="D100" i="5"/>
  <c r="E100" i="5" s="1"/>
  <c r="C99" i="5"/>
  <c r="D97" i="5"/>
  <c r="E97" i="5" s="1"/>
  <c r="C96" i="5"/>
  <c r="C94" i="5"/>
  <c r="C103" i="5" s="1"/>
  <c r="D92" i="5"/>
  <c r="E92" i="5" s="1"/>
  <c r="F92" i="5" s="1"/>
  <c r="E91" i="5"/>
  <c r="F91" i="5" s="1"/>
  <c r="D91" i="5"/>
  <c r="D90" i="5"/>
  <c r="E90" i="5" s="1"/>
  <c r="F90" i="5" s="1"/>
  <c r="D89" i="5"/>
  <c r="E89" i="5" s="1"/>
  <c r="F89" i="5" s="1"/>
  <c r="D88" i="5"/>
  <c r="E88" i="5" s="1"/>
  <c r="E81" i="5"/>
  <c r="E80" i="5" s="1"/>
  <c r="D81" i="5"/>
  <c r="D80" i="5"/>
  <c r="C80" i="5"/>
  <c r="D78" i="5"/>
  <c r="E78" i="5" s="1"/>
  <c r="C77" i="5"/>
  <c r="D75" i="5"/>
  <c r="E75" i="5" s="1"/>
  <c r="C74" i="5"/>
  <c r="C84" i="5" s="1"/>
  <c r="D73" i="5"/>
  <c r="H73" i="5" s="1"/>
  <c r="I73" i="5" s="1"/>
  <c r="E72" i="5"/>
  <c r="F72" i="5" s="1"/>
  <c r="D72" i="5"/>
  <c r="H68" i="5"/>
  <c r="I68" i="5" s="1"/>
  <c r="F68" i="5"/>
  <c r="F70" i="5" s="1"/>
  <c r="E68" i="5"/>
  <c r="D68" i="5"/>
  <c r="E62" i="5"/>
  <c r="F62" i="5" s="1"/>
  <c r="F61" i="5" s="1"/>
  <c r="F57" i="5" s="1"/>
  <c r="D62" i="5"/>
  <c r="D61" i="5"/>
  <c r="C61" i="5"/>
  <c r="D57" i="5"/>
  <c r="D70" i="5" s="1"/>
  <c r="C57" i="5"/>
  <c r="C70" i="5" s="1"/>
  <c r="C105" i="5" s="1"/>
  <c r="C51" i="5"/>
  <c r="E49" i="5"/>
  <c r="F49" i="5" s="1"/>
  <c r="G49" i="5" s="1"/>
  <c r="F48" i="5"/>
  <c r="G48" i="5" s="1"/>
  <c r="E48" i="5"/>
  <c r="F44" i="5"/>
  <c r="E44" i="5"/>
  <c r="D43" i="5"/>
  <c r="E43" i="5" s="1"/>
  <c r="C42" i="5"/>
  <c r="D40" i="5"/>
  <c r="E40" i="5" s="1"/>
  <c r="C39" i="5"/>
  <c r="D37" i="5"/>
  <c r="E37" i="5" s="1"/>
  <c r="D36" i="5"/>
  <c r="C36" i="5"/>
  <c r="E35" i="5"/>
  <c r="F35" i="5" s="1"/>
  <c r="D35" i="5"/>
  <c r="D33" i="5"/>
  <c r="E33" i="5" s="1"/>
  <c r="C32" i="5"/>
  <c r="F30" i="5"/>
  <c r="E30" i="5"/>
  <c r="C29" i="5"/>
  <c r="D27" i="5"/>
  <c r="E27" i="5" s="1"/>
  <c r="D26" i="5"/>
  <c r="C26" i="5"/>
  <c r="E24" i="5"/>
  <c r="F24" i="5" s="1"/>
  <c r="F23" i="5" s="1"/>
  <c r="D24" i="5"/>
  <c r="D23" i="5"/>
  <c r="C23" i="5"/>
  <c r="E21" i="5"/>
  <c r="F21" i="5" s="1"/>
  <c r="F20" i="5" s="1"/>
  <c r="C21" i="5"/>
  <c r="C48" i="5" s="1"/>
  <c r="D20" i="5"/>
  <c r="D18" i="5"/>
  <c r="E18" i="5" s="1"/>
  <c r="D17" i="5"/>
  <c r="C17" i="5"/>
  <c r="H11" i="5"/>
  <c r="I11" i="5" s="1"/>
  <c r="D11" i="5"/>
  <c r="E11" i="5" s="1"/>
  <c r="F11" i="5" s="1"/>
  <c r="D10" i="5"/>
  <c r="E10" i="5" s="1"/>
  <c r="F10" i="5" s="1"/>
  <c r="E9" i="5"/>
  <c r="D9" i="5"/>
  <c r="C8" i="5"/>
  <c r="D7" i="5"/>
  <c r="E7" i="5" s="1"/>
  <c r="F7" i="5" s="1"/>
  <c r="E6" i="5"/>
  <c r="D6" i="5"/>
  <c r="D5" i="5"/>
  <c r="C5" i="5"/>
  <c r="C13" i="5" s="1"/>
  <c r="BC196" i="3"/>
  <c r="F33" i="5" l="1"/>
  <c r="F32" i="5" s="1"/>
  <c r="E32" i="5"/>
  <c r="F78" i="5"/>
  <c r="F77" i="5" s="1"/>
  <c r="E77" i="5"/>
  <c r="C121" i="5"/>
  <c r="E5" i="5"/>
  <c r="E13" i="5" s="1"/>
  <c r="F6" i="5"/>
  <c r="F5" i="5" s="1"/>
  <c r="F18" i="5"/>
  <c r="F17" i="5" s="1"/>
  <c r="E17" i="5"/>
  <c r="E36" i="5"/>
  <c r="F37" i="5"/>
  <c r="F36" i="5" s="1"/>
  <c r="F43" i="5"/>
  <c r="F42" i="5" s="1"/>
  <c r="E42" i="5"/>
  <c r="E94" i="5"/>
  <c r="F88" i="5"/>
  <c r="F94" i="5" s="1"/>
  <c r="F97" i="5"/>
  <c r="F96" i="5" s="1"/>
  <c r="E96" i="5"/>
  <c r="D13" i="5"/>
  <c r="F75" i="5"/>
  <c r="F74" i="5" s="1"/>
  <c r="E74" i="5"/>
  <c r="E8" i="5"/>
  <c r="F9" i="5"/>
  <c r="F8" i="5" s="1"/>
  <c r="F27" i="5"/>
  <c r="F26" i="5" s="1"/>
  <c r="E26" i="5"/>
  <c r="F40" i="5"/>
  <c r="F39" i="5" s="1"/>
  <c r="E39" i="5"/>
  <c r="F100" i="5"/>
  <c r="F99" i="5" s="1"/>
  <c r="E99" i="5"/>
  <c r="C20" i="5"/>
  <c r="C46" i="5" s="1"/>
  <c r="E84" i="5"/>
  <c r="H5" i="5"/>
  <c r="I5" i="5" s="1"/>
  <c r="E23" i="5"/>
  <c r="D32" i="5"/>
  <c r="D42" i="5"/>
  <c r="D46" i="5" s="1"/>
  <c r="E61" i="5"/>
  <c r="E57" i="5" s="1"/>
  <c r="E70" i="5" s="1"/>
  <c r="D77" i="5"/>
  <c r="D84" i="5" s="1"/>
  <c r="D105" i="5" s="1"/>
  <c r="F81" i="5"/>
  <c r="F80" i="5" s="1"/>
  <c r="D99" i="5"/>
  <c r="D8" i="5"/>
  <c r="H8" i="5" s="1"/>
  <c r="I8" i="5" s="1"/>
  <c r="E20" i="5"/>
  <c r="D39" i="5"/>
  <c r="H72" i="5"/>
  <c r="I72" i="5" s="1"/>
  <c r="D74" i="5"/>
  <c r="D94" i="5"/>
  <c r="D96" i="5"/>
  <c r="E112" i="5"/>
  <c r="E73" i="5"/>
  <c r="F73" i="5" s="1"/>
  <c r="F84" i="5" s="1"/>
  <c r="F105" i="5" s="1"/>
  <c r="G105" i="5" l="1"/>
  <c r="D103" i="5"/>
  <c r="E105" i="5"/>
  <c r="C53" i="5"/>
  <c r="E46" i="5"/>
  <c r="G46" i="5" s="1"/>
  <c r="H17" i="5"/>
  <c r="I17" i="5" s="1"/>
  <c r="E117" i="5"/>
  <c r="G117" i="5" s="1"/>
  <c r="F112" i="5"/>
  <c r="F117" i="5" s="1"/>
  <c r="D121" i="5"/>
  <c r="F103" i="5"/>
  <c r="F46" i="5"/>
  <c r="E103" i="5"/>
  <c r="F13" i="5"/>
  <c r="F121" i="5" l="1"/>
  <c r="E121" i="5"/>
  <c r="G13" i="5"/>
  <c r="AY196" i="3" l="1"/>
  <c r="AU196" i="3"/>
  <c r="BC200" i="3"/>
  <c r="BC201" i="3"/>
  <c r="AY201" i="3"/>
  <c r="AY200" i="3"/>
  <c r="AU202" i="3"/>
  <c r="AU201" i="3"/>
  <c r="AU200" i="3"/>
  <c r="AQ198" i="3" l="1"/>
  <c r="AQ119" i="3" l="1"/>
  <c r="AQ201" i="3" l="1"/>
  <c r="AQ200" i="3"/>
  <c r="AQ199" i="3"/>
  <c r="AQ127" i="3" l="1"/>
  <c r="AT127" i="3" s="1"/>
  <c r="AQ122" i="3"/>
  <c r="AQ113" i="3"/>
  <c r="AQ106" i="3"/>
  <c r="AQ112" i="3"/>
  <c r="AQ197" i="3" l="1"/>
  <c r="AQ196" i="3"/>
  <c r="F3" i="4"/>
  <c r="E3" i="4"/>
  <c r="D3" i="4"/>
  <c r="C3" i="4"/>
  <c r="G3" i="4" s="1"/>
  <c r="H3" i="4" s="1"/>
  <c r="BC204" i="3"/>
  <c r="BE204" i="3" s="1"/>
  <c r="AY204" i="3"/>
  <c r="BA204" i="3" s="1"/>
  <c r="AU204" i="3"/>
  <c r="AW204" i="3" s="1"/>
  <c r="BC203" i="3"/>
  <c r="BE203" i="3" s="1"/>
  <c r="AY203" i="3"/>
  <c r="BA203" i="3" s="1"/>
  <c r="AU203" i="3"/>
  <c r="AW203" i="3" s="1"/>
  <c r="BC202" i="3"/>
  <c r="BE202" i="3" s="1"/>
  <c r="AY202" i="3"/>
  <c r="BA202" i="3" s="1"/>
  <c r="AW202" i="3"/>
  <c r="I182" i="3"/>
  <c r="BF127" i="3"/>
  <c r="BB127" i="3"/>
  <c r="AX127" i="3"/>
  <c r="BE201" i="3"/>
  <c r="BB122" i="3"/>
  <c r="AW201" i="3"/>
  <c r="AG125" i="3"/>
  <c r="AJ125" i="3" s="1"/>
  <c r="AM125" i="3" s="1"/>
  <c r="AG124" i="3"/>
  <c r="AJ124" i="3" s="1"/>
  <c r="AM124" i="3" s="1"/>
  <c r="AT122" i="3"/>
  <c r="AD121" i="3"/>
  <c r="AG121" i="3" s="1"/>
  <c r="AJ121" i="3" s="1"/>
  <c r="AM121" i="3" s="1"/>
  <c r="BF122" i="3" l="1"/>
  <c r="BB106" i="3"/>
  <c r="AX106" i="3"/>
  <c r="BE200" i="3"/>
  <c r="AU198" i="3"/>
  <c r="BA201" i="3"/>
  <c r="AW200" i="3"/>
  <c r="BF106" i="3"/>
  <c r="AX122" i="3"/>
  <c r="BC198" i="3"/>
  <c r="AY198" i="3"/>
  <c r="BA200" i="3"/>
  <c r="AT106" i="3"/>
  <c r="BJ127" i="3"/>
  <c r="AQ104" i="1"/>
  <c r="BJ122" i="3" l="1"/>
  <c r="BJ106" i="3"/>
  <c r="AT23" i="1"/>
  <c r="AS23" i="1"/>
  <c r="AA39" i="1" l="1"/>
  <c r="AK104" i="1"/>
  <c r="AT96" i="1"/>
  <c r="AS96" i="1"/>
  <c r="AT89" i="1"/>
  <c r="AS89" i="1"/>
  <c r="AT51" i="1"/>
  <c r="AS51" i="1"/>
  <c r="AT39" i="1"/>
  <c r="AS39" i="1"/>
  <c r="AT14" i="1"/>
  <c r="AS14" i="1"/>
  <c r="AA49" i="1"/>
  <c r="AA42" i="1"/>
  <c r="Q14" i="1"/>
  <c r="R14" i="1" s="1"/>
  <c r="R104" i="1" s="1"/>
  <c r="AU23" i="1"/>
  <c r="AU50" i="1"/>
  <c r="AU21" i="1"/>
  <c r="AR104" i="1"/>
  <c r="AU104" i="1" s="1"/>
  <c r="AM104" i="1"/>
  <c r="N50" i="1"/>
  <c r="V104" i="1"/>
  <c r="BA104" i="1"/>
  <c r="BB104" i="1"/>
  <c r="AW104" i="1"/>
  <c r="AN104" i="1"/>
  <c r="AO104" i="1"/>
  <c r="AL104" i="1"/>
  <c r="BF104" i="1"/>
  <c r="X104" i="1"/>
  <c r="BG104" i="1"/>
  <c r="AV104" i="1"/>
  <c r="BH104" i="1"/>
  <c r="BI104" i="1"/>
  <c r="AY104" i="1"/>
  <c r="T104" i="1"/>
  <c r="BC104" i="1"/>
  <c r="BD104" i="1"/>
  <c r="AX104" i="1"/>
  <c r="BJ104" i="1" l="1"/>
  <c r="AU89" i="1"/>
  <c r="AZ104" i="1"/>
  <c r="BE104" i="1"/>
  <c r="AU14" i="1"/>
  <c r="AU96" i="1"/>
  <c r="AU39" i="1"/>
  <c r="AU51" i="1"/>
  <c r="AS104" i="1"/>
  <c r="AT104" i="1"/>
</calcChain>
</file>

<file path=xl/comments1.xml><?xml version="1.0" encoding="utf-8"?>
<comments xmlns="http://schemas.openxmlformats.org/spreadsheetml/2006/main">
  <authors>
    <author>ANIDES PACHECO</author>
  </authors>
  <commentList>
    <comment ref="AA51" authorId="0" shapeId="0">
      <text>
        <r>
          <rPr>
            <b/>
            <sz val="9"/>
            <color indexed="81"/>
            <rFont val="Tahoma"/>
            <family val="2"/>
          </rPr>
          <t>ANIDES PACHECO:</t>
        </r>
        <r>
          <rPr>
            <sz val="9"/>
            <color indexed="81"/>
            <rFont val="Tahoma"/>
            <family val="2"/>
          </rPr>
          <t xml:space="preserve">
</t>
        </r>
        <r>
          <rPr>
            <sz val="10"/>
            <color indexed="81"/>
            <rFont val="Tahoma"/>
            <family val="2"/>
          </rPr>
          <t>Cual es el avance?
Se puede tomar por tiempo, es decir cuantos meses van y cuantos faltan, asi se puede determinar el avance de la actividad</t>
        </r>
      </text>
    </comment>
  </commentList>
</comments>
</file>

<file path=xl/sharedStrings.xml><?xml version="1.0" encoding="utf-8"?>
<sst xmlns="http://schemas.openxmlformats.org/spreadsheetml/2006/main" count="3056" uniqueCount="2350">
  <si>
    <t>PLAN DE ACCIÓN 2016 - IMDERTY</t>
  </si>
  <si>
    <r>
      <t>VISION:</t>
    </r>
    <r>
      <rPr>
        <sz val="12"/>
        <rFont val="Arial"/>
        <family val="2"/>
      </rPr>
      <t xml:space="preserve"> El Municipio de Yumbo al año 2019, basado en sus potencialidades de localización geográfica, plataforma empresarial, capital humano y oferta ambiental; soportado en los pilares de Educación, Cultura y Deporte,  será reconocido como un territorio de paz con oportunidades para la gente; pacifico, educador, saludable, incluyente, seguro, tolerante, equitativo, ordenado, con gobernanza, articulado regional y nacionalmente.</t>
    </r>
  </si>
  <si>
    <r>
      <t xml:space="preserve">OBJETIVO GENERAL: </t>
    </r>
    <r>
      <rPr>
        <sz val="12"/>
        <rFont val="Arial"/>
        <family val="2"/>
      </rPr>
      <t>Generar las condiciones de desarrollo sustentable que permita avanzar en la construcción de un municipio pacífico, incluyente, competitivo, educador e integrado territorialmente con oportunidades para la gente.</t>
    </r>
  </si>
  <si>
    <r>
      <t xml:space="preserve">LINEA ESTRATEGICA: </t>
    </r>
    <r>
      <rPr>
        <sz val="12"/>
        <rFont val="Arial"/>
        <family val="2"/>
      </rPr>
      <t>Yumbo Territorio de Oportunidades para la movilidad social.</t>
    </r>
  </si>
  <si>
    <r>
      <t>OBJETIVO ESTRATEGICO:</t>
    </r>
    <r>
      <rPr>
        <sz val="12"/>
        <rFont val="Arial"/>
        <family val="2"/>
      </rPr>
      <t xml:space="preserve"> Generar las oportunidades de Desarrollo Humano Integral para superar las brechas de la pobreza y avanzar en la inclusión y movilidad social.</t>
    </r>
  </si>
  <si>
    <r>
      <t xml:space="preserve">ESTRATEGIA: </t>
    </r>
    <r>
      <rPr>
        <sz val="12"/>
        <rFont val="Arial"/>
        <family val="2"/>
      </rPr>
      <t xml:space="preserve">Ampliar la oferta social para la atención de la población vulnerable promoviendo la movilidad social. </t>
    </r>
  </si>
  <si>
    <r>
      <t xml:space="preserve">OBJETIVOS ESPECIFICOS:
</t>
    </r>
    <r>
      <rPr>
        <sz val="12"/>
        <rFont val="Arial"/>
        <family val="2"/>
      </rPr>
      <t>- Fomentar en los habitantes del municipio de Yumbo hábitos de vida saludable mediante la práctica del deporte,  la recreación y la actividad física con  escenarios en movimiento para las oportunidades y la inclusión social.</t>
    </r>
  </si>
  <si>
    <t>.</t>
  </si>
  <si>
    <t>SECTOR</t>
  </si>
  <si>
    <t>POND %</t>
  </si>
  <si>
    <t>PROGRAMA</t>
  </si>
  <si>
    <t>SUBPROGRAMA</t>
  </si>
  <si>
    <t xml:space="preserve">META PRODUCTO </t>
  </si>
  <si>
    <t>TIPO DE META Incremento, Reducción o Mantenimiento</t>
  </si>
  <si>
    <t>INDICADORES</t>
  </si>
  <si>
    <t>ACTIVIDADES / ESTRATEGIAS</t>
  </si>
  <si>
    <t>AVANCE</t>
  </si>
  <si>
    <t>FECHA TERMINACION DE LA ACTIVIDAD</t>
  </si>
  <si>
    <t>RESULTADO A JUNIO 30</t>
  </si>
  <si>
    <t>MEDIOS DE VERIFICACION</t>
  </si>
  <si>
    <t>SECRETARIA RESPONSABLE / CORRESPONSABLE (S)</t>
  </si>
  <si>
    <t>FUNCIONARIO (S) RESPONSABLE (S)</t>
  </si>
  <si>
    <t>PROYECTO</t>
  </si>
  <si>
    <t>VIABILIADAD</t>
  </si>
  <si>
    <t>RECURSOS</t>
  </si>
  <si>
    <t>OBSERVACIONES</t>
  </si>
  <si>
    <t>INDICADOR</t>
  </si>
  <si>
    <t>LINEA BASE 2015</t>
  </si>
  <si>
    <t>CANTIDAD DEL CUATRIENIO</t>
  </si>
  <si>
    <t>CANTIDAD PROGRAMADA A DIC 2016</t>
  </si>
  <si>
    <t>CANTIDAD EJECUTADA A MARZO 31</t>
  </si>
  <si>
    <t>% DE EJECUCION</t>
  </si>
  <si>
    <t>CANTIDAD EJECUTADA A JUNIO 30</t>
  </si>
  <si>
    <t>CANTIDAD EJECUTADA SEPTIEMBRE 30</t>
  </si>
  <si>
    <t>CANTIDAD EJECUTADA A NOVIEMBRE 30</t>
  </si>
  <si>
    <t>CANTIDAD EJECUTADA A DICIEMBRE 31</t>
  </si>
  <si>
    <t>CODIGO</t>
  </si>
  <si>
    <t>NOMBRE</t>
  </si>
  <si>
    <t>APROPIACION INICIAL</t>
  </si>
  <si>
    <t>APROPIACION DEFINITIVA MARZO 31</t>
  </si>
  <si>
    <t>EJECUCION DE RECURSOS A MARZO 31</t>
  </si>
  <si>
    <t>TOTAL  APROPIACION META A MARZO 31</t>
  </si>
  <si>
    <t>TOTAL EJECUCION META A MARZO 31</t>
  </si>
  <si>
    <t>% EJECUCION META A MARZO 31</t>
  </si>
  <si>
    <t>APROPIACION DEFINITIVA JUNIO 30</t>
  </si>
  <si>
    <t>EJECUCION DE RECURSOS A JUNIO 30</t>
  </si>
  <si>
    <t>TOTAL  APROPIACION META A JUNIO 30</t>
  </si>
  <si>
    <t>TOTAL EJECUCION META A JUNIO 30</t>
  </si>
  <si>
    <t>% EJECUCION META A JUNIO 30</t>
  </si>
  <si>
    <t>APROPIACION DEFINITIVA SEPTIEMBRE 30</t>
  </si>
  <si>
    <t>EJECUCION DE RECURSOS SEPTIEMBRE 30</t>
  </si>
  <si>
    <t>TOTAL  APROPIACION META A SEPTIEMBRE 30</t>
  </si>
  <si>
    <t>TOTAL EJECUCION META A SEPTIEMBRE 30</t>
  </si>
  <si>
    <t>% EJECUCION META A SEPTIEMBRE 30</t>
  </si>
  <si>
    <t>APROPIACION DEFINITIVA NOVIEMBRE 30</t>
  </si>
  <si>
    <t>EJECUCION DE RECURSOS NOVIEMBRE 30</t>
  </si>
  <si>
    <t>TOTAL  APROPIACION META A NOVIEMBRE 30</t>
  </si>
  <si>
    <t>TOTAL EJECUCION META A NOVIEMBRE 30</t>
  </si>
  <si>
    <t>% EJECUCION META A NOVIEMBRE 30</t>
  </si>
  <si>
    <t>APROPIACION DEFINITIVA DICIEMBRE 31</t>
  </si>
  <si>
    <t>EJECUCION DE RECURSOS A DICIEMBRE 31</t>
  </si>
  <si>
    <t>TOTAL  APROPIACION META A DICIEMBRE 31</t>
  </si>
  <si>
    <t>TOTAL EJECUCION META A DICIEMBRE 31</t>
  </si>
  <si>
    <t>% EJECUCION META A DICIEMBRE 31</t>
  </si>
  <si>
    <t>Deporte, recreación y actividad física para la inclusión social</t>
  </si>
  <si>
    <t xml:space="preserve">Fomentando territorios en movimiento </t>
  </si>
  <si>
    <t xml:space="preserve">Implementar 1 estrategia de masificación deportiva. </t>
  </si>
  <si>
    <t>MM</t>
  </si>
  <si>
    <t>Estrategia de masificación implementada</t>
  </si>
  <si>
    <t>N/A</t>
  </si>
  <si>
    <t>Promover el deporte social comunitario en los barrios, comunas, corregimiento y veredas, mediante la gestion de 16 promotores sociales deportivos</t>
  </si>
  <si>
    <t>Diciembre 31</t>
  </si>
  <si>
    <t>IMDERTY</t>
  </si>
  <si>
    <t>Yamileth Murcia /</t>
  </si>
  <si>
    <t>Fortalecimiento de los procesos formativos  y competitivos de las disciplinas deportivas  en el Municipio de Yumbo Valle del Cauca -  Occidente</t>
  </si>
  <si>
    <t>2015-768920055</t>
  </si>
  <si>
    <t>7.01.02.04.01.02.01</t>
  </si>
  <si>
    <t>Desarrollar 4 torneos deportivos</t>
  </si>
  <si>
    <t>Realizar los Juegos Comunales</t>
  </si>
  <si>
    <t>Noviembre 30</t>
  </si>
  <si>
    <t>Realizar los Juegos de Discapacidad</t>
  </si>
  <si>
    <t>Agosto 31</t>
  </si>
  <si>
    <t>Se esta planificando los Juegos de Discapacidad para la elaboración del proyecto.</t>
  </si>
  <si>
    <t>Realizar los Juegos Interdependencias de la Administracion Municipal</t>
  </si>
  <si>
    <t>Realizar los Juegos del sector Docente</t>
  </si>
  <si>
    <t>Octubre 31</t>
  </si>
  <si>
    <t>7.01.02.04.01.02.03</t>
  </si>
  <si>
    <t>RP. Juegos Docentes</t>
  </si>
  <si>
    <t>Realizar los Juegos Industriales</t>
  </si>
  <si>
    <t xml:space="preserve">Implementar 1 estrategia de fortalecimiento al deporte asociado. </t>
  </si>
  <si>
    <t>Estrategia implementada.</t>
  </si>
  <si>
    <t>Fortalecer 15 organizaciones de deporte asociado</t>
  </si>
  <si>
    <t xml:space="preserve">Se esta realizando la  recepción de los documentos para la contratación </t>
  </si>
  <si>
    <t>7.01.02.04.01.02.02</t>
  </si>
  <si>
    <t>TP Mejoramiento de los procesos formativos y competitivos de la comunidad deportiva</t>
  </si>
  <si>
    <t>Dotar con implementacion deportiva 15 organizaciones de deporte asociado.</t>
  </si>
  <si>
    <t xml:space="preserve">Fortalecer el programa de Educación Física y Deporte Escolar en las 13 Instituciones Educativas Oficiales  </t>
  </si>
  <si>
    <t>Número de I.E. Oficiales fortalecidas</t>
  </si>
  <si>
    <t>Fortalecer el programa de Educación Física y Deporte Escolar en la I.E Antonia Santos</t>
  </si>
  <si>
    <t xml:space="preserve">Contrato  No. 170 -  79 - 158   Monitores Deportivos Contrato No. 97 -  101 - </t>
  </si>
  <si>
    <t>Fortalecimiento del programa de Educación Física en los niveles de preescolar a Básica primaria en las instituciones educativas oficiales del Municipio de Yumbo Valle del Cauca -  Occidente</t>
  </si>
  <si>
    <t>2015-768920052</t>
  </si>
  <si>
    <t>Educación Física y Deporte Escolar</t>
  </si>
  <si>
    <t>Fortalecer el programa de Educación Física y Deporte Escolar en la I.E Jose Maria Cordoba</t>
  </si>
  <si>
    <t>Contratos Nos.  72 - 152  Monitor Deportivo Contrato Nos.  102</t>
  </si>
  <si>
    <t>Fortalecer el programa de Educación Física y Deporte Escolar en la I.E Alberto Mendoza Mayor</t>
  </si>
  <si>
    <t>Contratos Nos.  155 -  105  Monitor Deportivo  Nos.  100 - 77 -89</t>
  </si>
  <si>
    <t>Fortalecer el programa de Educación Física y Deporte Escolar en la I.E Mayor de Yumbo</t>
  </si>
  <si>
    <t>Fortalecer el programa de Educación Física y Deporte Escolar en la I.E Ceat General</t>
  </si>
  <si>
    <t>Contratos Nos.  159 - 163 - 157  Contratos Monitores Deportivos  98 - 91 - 94</t>
  </si>
  <si>
    <t>Fortalecer el programa de Educación Física y Deporte Escolar en la I.E Titan</t>
  </si>
  <si>
    <t>Contratos Nos.  73 - 153 -   Contrato Monitor Deportivo  119</t>
  </si>
  <si>
    <t>Fortalecer el programa de Educación Física y Deporte Escolar en la I.E Jose Antonio Galan</t>
  </si>
  <si>
    <t xml:space="preserve">Contratos Nos.  76 - 75 </t>
  </si>
  <si>
    <t>Fortalecer el programa de Educación Física y Deporte Escolar en la I.E Juan XXIII</t>
  </si>
  <si>
    <t>Contratos Nos.  183 - 199 Monitor Deportivo Nos.  103 - 93</t>
  </si>
  <si>
    <t>Fortalecer el programa de Educación Física y Deporte Escolar en la I.E Gabriel Garcia Marquez</t>
  </si>
  <si>
    <t>Contratos Nos.  104 - 169  Contrato Monitor Deportivo Nos.  89</t>
  </si>
  <si>
    <t>Fortalecer el programa de Educación Física y Deporte Escolar en la I.E Leonor Lourido Velasco</t>
  </si>
  <si>
    <t>Contrato No.  74  .  Monitor Deportivo  96</t>
  </si>
  <si>
    <t>Fortalecer el programa de Educación Física y Deporte Escolar en la I.E Policarpa Salavarrieta</t>
  </si>
  <si>
    <t>Contrato No.  176</t>
  </si>
  <si>
    <t>Fortalecer el programa de Educación Física y Deporte Escolar en la I.E Rosa Zarate de Peña</t>
  </si>
  <si>
    <t>Contrato No. 151 Monitor Deportivo No.  128</t>
  </si>
  <si>
    <t>Fortalecer el programa de Educación Física y Deporte Escolar en la I.E General Santander</t>
  </si>
  <si>
    <t xml:space="preserve">Contrato No.78  </t>
  </si>
  <si>
    <t>Crear 3 Escuelas de Iniciacion y Formacion Deportiva</t>
  </si>
  <si>
    <t>Realizar 1 festival deportivo escolar</t>
  </si>
  <si>
    <t>Septiembre 30</t>
  </si>
  <si>
    <t>Desarrollar 42 jornadas de Recreacine</t>
  </si>
  <si>
    <t>Mejoramiento de los procesos recreativos  y aprovechamiento del tiempo libre  en el Municipio de Yumbo Valle del Cauca.</t>
  </si>
  <si>
    <t>2015-768920031-1</t>
  </si>
  <si>
    <t>7.01.02.04.01.03.03</t>
  </si>
  <si>
    <t>RP. Mejoramiento de los procesos Recreativos y Aprovechamiento del Tiempo Libre</t>
  </si>
  <si>
    <t>Desarrollar 8 jornadas descentralizadas  "Todos Vamos al Parque"</t>
  </si>
  <si>
    <t>Desarrollar el programa de estilo de vida saludable</t>
  </si>
  <si>
    <t>7.01.02.04.01.03.04</t>
  </si>
  <si>
    <t>Desarrollar 5 jornadas de Juegos Recreadeportivos</t>
  </si>
  <si>
    <t>Realizar las Vacaciones Recreativas</t>
  </si>
  <si>
    <t>Realizar 1 festival del Viento y las Cometas</t>
  </si>
  <si>
    <t>Desarrollar la jornada "Feria del Niño"</t>
  </si>
  <si>
    <t>Atender las solicitudes de apoyo presentadas por la comunidad en general</t>
  </si>
  <si>
    <t xml:space="preserve">Desarrollar 1 programa de recreación y actividad física </t>
  </si>
  <si>
    <t xml:space="preserve"> Programa de recreación y actividad física desarrollado</t>
  </si>
  <si>
    <t>Desarrollar 21 actividades de Ciclovida y Paz</t>
  </si>
  <si>
    <t xml:space="preserve">Aumentar a 4.000 los participantes en los juegos Supérate fase municipal </t>
  </si>
  <si>
    <t>MI</t>
  </si>
  <si>
    <t>Número de participantes en los juegos Supérate fase municipal</t>
  </si>
  <si>
    <t xml:space="preserve">Aumentar a 3.263 el número de participantes en los juegos Supérate fase municipal </t>
  </si>
  <si>
    <t>Julio 31</t>
  </si>
  <si>
    <t>Fomentar territorios en movimiento</t>
  </si>
  <si>
    <t>2015-768920052-1</t>
  </si>
  <si>
    <t>7.01.02.04.01.01.02</t>
  </si>
  <si>
    <t>TP. Implementacion del programa de deporte escolar 
Desarrollo de los juegos superate</t>
  </si>
  <si>
    <t>Oportunidades en movimiento para la alta competencia</t>
  </si>
  <si>
    <t xml:space="preserve">Fortalecer 34 disciplinas deportivas </t>
  </si>
  <si>
    <t xml:space="preserve">Número de disciplinas </t>
  </si>
  <si>
    <t>Fortalecer la disciplina deportiva de Baloncesto</t>
  </si>
  <si>
    <t>Diciembre 15.</t>
  </si>
  <si>
    <t>7.01.02.04.05.03</t>
  </si>
  <si>
    <t>Fortalecer la disciplina deportiva de Balonmano</t>
  </si>
  <si>
    <t>Fortalecer la disciplina deportiva de Beisbol</t>
  </si>
  <si>
    <t>Fortalecer la disciplina deportiva de Futbol</t>
  </si>
  <si>
    <t>Fortalecer la disciplina deportiva de Futbol de Salon</t>
  </si>
  <si>
    <t>Contrato de Prestacion de servcios  No.  87</t>
  </si>
  <si>
    <t>Fortalecer la disciplina deportiva de Voleibol</t>
  </si>
  <si>
    <t>Fortalecer la disciplina deportiva de Hockey</t>
  </si>
  <si>
    <t>Contrato de Prestacion de servicios No. 114.  Contrato de Prestacion de servicios  Monitor  112</t>
  </si>
  <si>
    <t>Fortalecer la disciplina deportiva de Ajedrez</t>
  </si>
  <si>
    <t>Contrato de Prestacion de servcios  No.  164</t>
  </si>
  <si>
    <t>Fortalecer la disciplina deportiva de Atletismo</t>
  </si>
  <si>
    <t>Contrato de Prestacion de servcios  No.  081 - 121</t>
  </si>
  <si>
    <t>Fortalecer la disciplina deportiva de Ciclismo</t>
  </si>
  <si>
    <t>Fortalecer la disciplina deportiva de Ciclomontañismo</t>
  </si>
  <si>
    <t xml:space="preserve">Fortalecer la disciplina deportiva de Judo </t>
  </si>
  <si>
    <t>Fortalecer la disciplina deportiva de Lucha</t>
  </si>
  <si>
    <t>Contrato de Prestacion de servcios  No.  143 -138</t>
  </si>
  <si>
    <t>Fortalecer la disciplina deportiva de Karate - do</t>
  </si>
  <si>
    <t>Fortalecer la disciplina deportiva de Hapkido</t>
  </si>
  <si>
    <t>Fortalecer la disciplina deportiva de Esgrima</t>
  </si>
  <si>
    <t>Contrato de Prestacion de servcios  No.  139</t>
  </si>
  <si>
    <t>Fortalecer la disciplina deportiva de Taekwondo</t>
  </si>
  <si>
    <t>Fortalecer la disciplina deportiva de Levantamiento de Pesas</t>
  </si>
  <si>
    <t>Fortalecer la disciplina deportiva de Triathlon</t>
  </si>
  <si>
    <t>Fortalecer la disciplina deportiva de Natacion</t>
  </si>
  <si>
    <t>Contrato de Prestacion de servcios  No.  182  . Contrato de Prestacion de servicios  116</t>
  </si>
  <si>
    <t>Fortalecer la disciplina deportiva de Patinaje</t>
  </si>
  <si>
    <t>Fortalecer la disciplina deportiva de Tiro Deportivo</t>
  </si>
  <si>
    <t>Contrato de Prestacion de servcios  No.  110</t>
  </si>
  <si>
    <t>Fortalecer la disciplina deportiva de Tenis de Mesa</t>
  </si>
  <si>
    <t>Contrato de Prestacion de servcios  No.  85.  Contrato de Prestacion de servicios  No.  130 - 145</t>
  </si>
  <si>
    <t>Fortalecer la disciplina deportiva de Tejo</t>
  </si>
  <si>
    <t>Fortalecer la disciplina deportiva de Billar</t>
  </si>
  <si>
    <t>Contrato de Prestacion de servcios  No.  133</t>
  </si>
  <si>
    <t>Fortalecer la disciplina deportiva de Atletismo Adaptado</t>
  </si>
  <si>
    <t>Fortalecer la disciplina deportiva de Natacion Adaptada</t>
  </si>
  <si>
    <t>Fortalecer la disciplina deportiva de Ajedrez Adaptado</t>
  </si>
  <si>
    <t>Contrato de Prestacion de servicios  No.  144</t>
  </si>
  <si>
    <t>Fortalecer la disciplina deportiva de Billar Adaptado</t>
  </si>
  <si>
    <t>Contrato de Prestacion de servicios  No.  129</t>
  </si>
  <si>
    <t>Fortalecer la disciplina deportiva de Levantamiento de Pesas Adaptado</t>
  </si>
  <si>
    <t>Fortalecer la disciplina deportiva de Boccia</t>
  </si>
  <si>
    <t>Fortalecer la disciplina deportiva de Tiro con Arco</t>
  </si>
  <si>
    <t>Contrato de Prestacion de servicios  No.  110</t>
  </si>
  <si>
    <t>Fortalecer la disciplina deportiva de Deporte Extremo</t>
  </si>
  <si>
    <t>Contrato de Prestacion de servicios  No.  136</t>
  </si>
  <si>
    <t>Fortalecer la disciplina deportiva de Futbol Sonoro</t>
  </si>
  <si>
    <t>Contrato de Prestacion de servicios  No.  177</t>
  </si>
  <si>
    <t xml:space="preserve">Implementar 4 nuevas disciplinas deportivas </t>
  </si>
  <si>
    <t>Implementar la disciplina deportiva de Gimnasia</t>
  </si>
  <si>
    <t xml:space="preserve">Crear el Centro de Atención al deportista </t>
  </si>
  <si>
    <t>Centro de Atención creado</t>
  </si>
  <si>
    <t>Adecuar 1 espacio para el funcionamiento del CAD</t>
  </si>
  <si>
    <t>Asignar personal profesional del área de la salud para la atención en el CAD</t>
  </si>
  <si>
    <t xml:space="preserve">Adquirir equipos medicos </t>
  </si>
  <si>
    <t>Implementar 1 plan de atención nutricional a los deportistas beneficiados</t>
  </si>
  <si>
    <t>Atender a los deportistas seleccionados como beneficiarios del CAD</t>
  </si>
  <si>
    <t xml:space="preserve">Implementar 1 programa de estímulos a deportistas </t>
  </si>
  <si>
    <t>Programa implementado</t>
  </si>
  <si>
    <t>Otorgar 2 becas de intercambio para deportistas de alto rendimiento.</t>
  </si>
  <si>
    <t>Asignar incentivos a 6 deportistas seleccionados por merito deportivo.</t>
  </si>
  <si>
    <t>Infraestructura para el Deporte, la Recreación y la Actividad Física.</t>
  </si>
  <si>
    <t xml:space="preserve">Implementar 1 programa de adecuación, mantenimiento y construcción de escenarios deportivos, recreativos y de actividad física </t>
  </si>
  <si>
    <t>Elaborar 1 diagnóstico de escenarios deportivos de las Instituciones Educativas a cargo del IMDERTY.</t>
  </si>
  <si>
    <t>CONSTRUCCION MANTENIMIENTO Y MEJORAMIENTO ESCENARIOS DEPORTIVOS Y RECREATIVOS</t>
  </si>
  <si>
    <t>2015-768920011</t>
  </si>
  <si>
    <t>7.01.02.04.02.03</t>
  </si>
  <si>
    <t>Construir 1 espacio deportivo en la comuna 1</t>
  </si>
  <si>
    <t>Construir 1 cancha sintetica en la comuna 1</t>
  </si>
  <si>
    <t>Realizar mantenimiento rutinario del Coliseo Carlos Alberto Bejarano Castillo</t>
  </si>
  <si>
    <t>7.01.02.04.02.01</t>
  </si>
  <si>
    <t>Realizar mantenimiento rutinario del Coliseo Miguel Lopez Muñoz</t>
  </si>
  <si>
    <t>Realizar mantenimiento rutinario del Estadio Guachicona.</t>
  </si>
  <si>
    <t>Realizar mantenimiento rutinario del Coliseo de la I.E Manuel Maria Sanchez</t>
  </si>
  <si>
    <t>Realizar mantenimiento rutinario de la Villa Deportiva Tomas Bernardo Chavez.</t>
  </si>
  <si>
    <t>??</t>
  </si>
  <si>
    <t>Contratos de Prestacion de servicios  N° 148 y 132</t>
  </si>
  <si>
    <t>no se han desarrollado mantenimientos?</t>
  </si>
  <si>
    <t>RP.Mejoramiento de los procesos formativos y competitivos de la comunidad deportiva</t>
  </si>
  <si>
    <t>%</t>
  </si>
  <si>
    <t>MUNICIPIO DE YUMBO</t>
  </si>
  <si>
    <t>SECRETARIA DE HACIENDA</t>
  </si>
  <si>
    <t>INFORME EJECUCION DE GASTOS DE INVERSION A JUNIO 30-2016</t>
  </si>
  <si>
    <t>CUENTA</t>
  </si>
  <si>
    <t>MODIFICACIONES</t>
  </si>
  <si>
    <t>APROPIACION DEFINITIVA</t>
  </si>
  <si>
    <t>TRAMITE</t>
  </si>
  <si>
    <t>SALDOS</t>
  </si>
  <si>
    <t>CÓDIGO</t>
  </si>
  <si>
    <t xml:space="preserve">NOMBRE </t>
  </si>
  <si>
    <t>ADICION Y/O DISMINUCION</t>
  </si>
  <si>
    <t>TRASLADOS</t>
  </si>
  <si>
    <t>CERTIFICADOS</t>
  </si>
  <si>
    <t>REGISTROS</t>
  </si>
  <si>
    <t>EJECUCIONES</t>
  </si>
  <si>
    <t>PAGOS</t>
  </si>
  <si>
    <t xml:space="preserve">DE </t>
  </si>
  <si>
    <t>DE REGISTROS/COMPROMISOS</t>
  </si>
  <si>
    <t>DE EJECUCIONES/OBLIGACIONES</t>
  </si>
  <si>
    <t>CERTIFICADOS POR REGISTRAR</t>
  </si>
  <si>
    <t>EJECUCIONES/ OBLIGACIONES POR EJECUTAR</t>
  </si>
  <si>
    <t>EJECUCIONES/ OBLIGACIONES POR PAGAR</t>
  </si>
  <si>
    <t>CREDITO</t>
  </si>
  <si>
    <t>CONTRACREDITO</t>
  </si>
  <si>
    <t>MES</t>
  </si>
  <si>
    <t>ACUMULADO</t>
  </si>
  <si>
    <t>APROPIACION</t>
  </si>
  <si>
    <t>GASTOS  DE INVERSION</t>
  </si>
  <si>
    <t>7</t>
  </si>
  <si>
    <t>ESTABLECIMIENTOS PUBLICOS</t>
  </si>
  <si>
    <t>7.01</t>
  </si>
  <si>
    <t>DEPORTE Y RECREACION</t>
  </si>
  <si>
    <t>7.01.02</t>
  </si>
  <si>
    <t>7.01.02.04</t>
  </si>
  <si>
    <t>DEPORTE Y RECREACION-INVERSION</t>
  </si>
  <si>
    <t>7.01.02.04.01</t>
  </si>
  <si>
    <t>FOMENTO,DESARROLLO Y PRACTICA DEL DEPORTE LA RECREACION Y EL APROVECHAMIENTO TIEMPO LIBRE</t>
  </si>
  <si>
    <t>7.01.02.04.01.01</t>
  </si>
  <si>
    <t>EDUCACION FISICA Y DEPORTE  ESCOLAR</t>
  </si>
  <si>
    <t>7.01.02.04.01.01.01</t>
  </si>
  <si>
    <t>RP.Implementacion del Programa de Deporte Escolar</t>
  </si>
  <si>
    <t>TP.SDO/2015 Implementacion del Programa de Deporte Escolar</t>
  </si>
  <si>
    <t>7.01.02.04.01.02</t>
  </si>
  <si>
    <t>DEPORTE FORMATIVO Y COMPETITIVO</t>
  </si>
  <si>
    <t>TP.Mejoramiento de los Proceso Formativos y Competitivos de la comunidad Deportiva</t>
  </si>
  <si>
    <t>RP.Mejoramiento de los Procesos Formativos y Competitivos de la Comunidad Deportiva juego Docentes</t>
  </si>
  <si>
    <t>7.01.02.04.01.02.04</t>
  </si>
  <si>
    <t>TP.SDO/2015.Mejoramiento de los Procesos y Competitivos de la Comunidad Deportiva</t>
  </si>
  <si>
    <t>7.01.02.04.01.03</t>
  </si>
  <si>
    <t>RECREACION Y APROVECHAMIENTO DEL TIEMPO LIBRE</t>
  </si>
  <si>
    <t>7.01.02.04.01.03.01</t>
  </si>
  <si>
    <t>RP.Mejoramiento de los Procesos recreactivos y aprovechamietno del tiempo libre</t>
  </si>
  <si>
    <t>7.01.02.04.01.03.02</t>
  </si>
  <si>
    <t>TP.Mejoramiento de los Procesos recreactivos y aprovechamiento del tiempo libre</t>
  </si>
  <si>
    <t xml:space="preserve">RP.SDO/2015. Mejoramiento de los Procesos recreactivos y aprovechamiento del tiempo libre
</t>
  </si>
  <si>
    <t>TP.SDO/2015 Mejoramiento de los procesos Recreativos y aprovechamiento del tiempo libre</t>
  </si>
  <si>
    <t>7.01.02.04.01.03.05</t>
  </si>
  <si>
    <t>TP.RF/2015 Mejoramiento de los procesos recreativos y aprovechamiento del tiempo libre.</t>
  </si>
  <si>
    <t>7.01.02.04.02</t>
  </si>
  <si>
    <t>CONSTRUCCION MANTENIMIENTO Y/O ADECUACION DE LOS ESCENARIS DEPORTIVOS Y RECREATIVOS</t>
  </si>
  <si>
    <t>SGP.Construccion,Mantenimiento y Mejoramiento escenariso Deportivos y Recreativos</t>
  </si>
  <si>
    <t>7.01.02.04.02.02</t>
  </si>
  <si>
    <t>RP.Construccion,Mantenimiento y Mejoramiento escenarios Deportivos y Recreativos</t>
  </si>
  <si>
    <t>RP.Construccion,mantenimiento y mejoramiento escenarios Deportivos y Recreativos</t>
  </si>
  <si>
    <t>7.01.02.04.02.04</t>
  </si>
  <si>
    <t>ELECT.Construccion Mantenimiento y Mejoramiento Escenarios Deportivos</t>
  </si>
  <si>
    <t>7.01.02.04.02.05</t>
  </si>
  <si>
    <t>RP.SDO/2015 Construccion,Mantenimiento y Mejoramiento escenarios Deportivos y Recreativos</t>
  </si>
  <si>
    <t>7.01.02.04.03</t>
  </si>
  <si>
    <t>DOTACION ESCENARIOS DEPORTIVOS E IMPLEMENTOS PARA LA PRACTIVA DEL DEPORTE</t>
  </si>
  <si>
    <t>7.01.02.04.03.01</t>
  </si>
  <si>
    <t>RP.Dotacion de escenarios deportivos e implementacion de la practica del deporte y la Educacion fisica y la Recreacion.</t>
  </si>
  <si>
    <t>7.01.02.04.05</t>
  </si>
  <si>
    <t>PAGO DE INSTRUCTORES CONTRATADOS PARA LA PRACTICA DEL DEPORTE Y LA RECREACION</t>
  </si>
  <si>
    <t>7.01.02.04.05.01</t>
  </si>
  <si>
    <t>RP.Equipo Gestor Educacion Fisica</t>
  </si>
  <si>
    <t>7.01.02.04.05.02</t>
  </si>
  <si>
    <t>TP.Equipo Gestor Educacion Fisica</t>
  </si>
  <si>
    <t>RP.Mejoramiento de los Procesos Formativos y Competitivos de la Comunidad Deportiva</t>
  </si>
  <si>
    <t>7.01.02.04.05.04</t>
  </si>
  <si>
    <t>RP.Mejoramiento de los Procesos y Aprovechamiento del tiempo libre</t>
  </si>
  <si>
    <t>7.01.02.04.05.05</t>
  </si>
  <si>
    <t>TP.SDO/2015 Mejoramiento de los procesos y aprovechcamiento del tiempo libre</t>
  </si>
  <si>
    <t>7.02</t>
  </si>
  <si>
    <t>INSTITUTO MUNICIPAL DE CULTURA</t>
  </si>
  <si>
    <t>7.02.02</t>
  </si>
  <si>
    <t>CULTURA INVERSION</t>
  </si>
  <si>
    <t>7.02.02.05</t>
  </si>
  <si>
    <t>7.02.02.05.01</t>
  </si>
  <si>
    <t>FOMENTO APOYO Y DIFUSION DE EVENTOS Y EXPRESIONES</t>
  </si>
  <si>
    <t>7.02.02.05.01.01</t>
  </si>
  <si>
    <t>SGP.Implementacion del programa de fomento Apoyo y Difusion de Eventos Artisticos y Culturales</t>
  </si>
  <si>
    <t>7.02.02.05.01.02</t>
  </si>
  <si>
    <t>RP.Implementacion del Programa de Fomento Apoyo y Difusion de Eventos Artisticos y Culturales</t>
  </si>
  <si>
    <t>7.02.02.05.01.03</t>
  </si>
  <si>
    <t>EST.Implementacion del Programa de Fomento y Apoyo y Difusion de Eventos Artisticos y Culturales</t>
  </si>
  <si>
    <t>7.02.02.05.01.04</t>
  </si>
  <si>
    <t>RP.SDO/2015. Fomento, apoyo y promoción de las expresiones artísticas y culturales</t>
  </si>
  <si>
    <t>7.02.02.05.01.05</t>
  </si>
  <si>
    <t xml:space="preserve">EST.REINT. Iplementación programa de fomento, apoyo y difusión de eventos artísticos y culturales
</t>
  </si>
  <si>
    <t>7.02.02.05.01.06</t>
  </si>
  <si>
    <t>SGP.SDO/2015. Implementación del programa de fomento, apoyo y difusión de eventos artísticos y culturales</t>
  </si>
  <si>
    <t>7.02.02.05.01.07</t>
  </si>
  <si>
    <t>SGP.RF/2015. Implementación del programa de fomento, apoyo y difusión de eventos artísticos y culturales</t>
  </si>
  <si>
    <t>7.02.02.05.01.08</t>
  </si>
  <si>
    <t>EST.SDO/2015. Implementación del programa de fomento, apoyo y difusión de eventos artísticos y culturales</t>
  </si>
  <si>
    <t>7.02.02.05.01.09</t>
  </si>
  <si>
    <t>EST.RF/2015. Implementación del programa de fomento, apoyo y difusión de eventos artísticos y culturales</t>
  </si>
  <si>
    <t>7.02.02.05.02</t>
  </si>
  <si>
    <t>FORMACION CAPACITACION E INVESTIGACION ARTISTICA Y CULTURAL</t>
  </si>
  <si>
    <t>7.02.02.05.02.01</t>
  </si>
  <si>
    <t>RP.Mantenimiento del Programa,Capacitacion e Investigacion Artistica y Cultural</t>
  </si>
  <si>
    <t>7.02.02.05.02.02</t>
  </si>
  <si>
    <t>EST.Mantenimiento del programa capaticacion e investigacion Artistica y Cultural.</t>
  </si>
  <si>
    <t>7.02.02.05.02.03</t>
  </si>
  <si>
    <t>EST.Apoyo al estimulo de la creacion artistica y cultural de Yumbo.</t>
  </si>
  <si>
    <t>7.02.02.05.02.04</t>
  </si>
  <si>
    <t>RP.Diversidad base del Desarrollo Social</t>
  </si>
  <si>
    <t>7.02.02.05.02.05</t>
  </si>
  <si>
    <t>RA. Mantenimiento del programa capacitación e investigación artística y cultural</t>
  </si>
  <si>
    <t>7.02.02.05.02.06</t>
  </si>
  <si>
    <t>EST.REINT. Apoyo al estímulo de la creación artística y cultural de Yumbo</t>
  </si>
  <si>
    <t>7.02.02.05.03</t>
  </si>
  <si>
    <t>PROTECCION DEL PATRIMONIO CULTURAL</t>
  </si>
  <si>
    <t>7.02.02.05.03.01</t>
  </si>
  <si>
    <t>RP.Implementacion del Programa Proteccion Patrimonio Cultural</t>
  </si>
  <si>
    <t>7.02.02.05.03.02</t>
  </si>
  <si>
    <t>EST.Implementacion del Programa Proteccion Patrimonio Cultural</t>
  </si>
  <si>
    <t>7.02.02.05.03.03</t>
  </si>
  <si>
    <t>EST.SDO/2015. Implementacion del Programa Proteccion Patrimonio Cultural</t>
  </si>
  <si>
    <t>7.02.02.05.05</t>
  </si>
  <si>
    <t>CONSTRUCCION MANTENIMIENTO Y ADECUACION DE LA INFRAESTRUCTURA ARTISTICA Y CULTURAL</t>
  </si>
  <si>
    <t>7.02.02.05.05.01</t>
  </si>
  <si>
    <t>RP.Construccion,mantenimiento y Adecuacion de Infraestructura Artistica Cultural Cultural-otras Bibliotecas</t>
  </si>
  <si>
    <t>7.02.02.05.05.02</t>
  </si>
  <si>
    <t>EST.Construccion,Mantenimiento y Adecuacion de Infraestructura y Cultura</t>
  </si>
  <si>
    <t>7.02.02.05.05.03</t>
  </si>
  <si>
    <t>EST.REINT. Construccion,Mantenimiento y Adecuacion de Infraestructura y Cultura</t>
  </si>
  <si>
    <t>7.02.02.05.05.04</t>
  </si>
  <si>
    <t>EP.SDO/2015. Construccion,Mantenimiento y Adecuacion de Infraestructura y Cultura</t>
  </si>
  <si>
    <t>7.02.02.05.05.05</t>
  </si>
  <si>
    <t>EP.RF/2015. Construccion,Mantenimiento y Adecuacion de Infraestructura y Cultura</t>
  </si>
  <si>
    <t>7.02.02.05.05.06</t>
  </si>
  <si>
    <t>EP.Construccion,Mantenimiento y Adecuacion de Infraestructura y Cultura</t>
  </si>
  <si>
    <t>7.02.02.05.05.07</t>
  </si>
  <si>
    <t>EST.SDO/2015. Construccion,Mantenimiento y Adecuacion de Infraestructura y Cultura</t>
  </si>
  <si>
    <t>7.02.02.05.06</t>
  </si>
  <si>
    <t>MANTENIMIENTO Y DOTACION DE BIBLIOTECAS</t>
  </si>
  <si>
    <t>7.02.02.05.06.01</t>
  </si>
  <si>
    <t>DOTACION DE BIBLIOTECAS</t>
  </si>
  <si>
    <t>7.02.02.05.06.01.01</t>
  </si>
  <si>
    <t>RP.Dotacion Biblioteca Publica Municial</t>
  </si>
  <si>
    <t>7.02.02.05.06.02</t>
  </si>
  <si>
    <t>MANTENIMIENTO DE BIBLIOTECAS</t>
  </si>
  <si>
    <t>7.02.02.05.06.02.01</t>
  </si>
  <si>
    <t>RP.Mantenimiento y fortalecimiento de Biblioteca Publica</t>
  </si>
  <si>
    <t>7.02.02.05.06.02.02</t>
  </si>
  <si>
    <t>EST.Mantenimiento y fortalecimiento de Biblioteca</t>
  </si>
  <si>
    <t>7.02.02.05.06.02.03</t>
  </si>
  <si>
    <t xml:space="preserve">RP.SDO/2015.Mantenimiento y fortalecimiento de la Biblioteca pública
</t>
  </si>
  <si>
    <t>7.02.02.05.06.02.04</t>
  </si>
  <si>
    <t>EST.REINT. Mantenimiento y fortalecimiento de biblioteca</t>
  </si>
  <si>
    <t>7.02.02.05.12</t>
  </si>
  <si>
    <t>SEGURIDAD SOCIAL DEL CREADOR Y GESTOR CULTURAL</t>
  </si>
  <si>
    <t>7.02.02.05.12.01</t>
  </si>
  <si>
    <t>EST.CULT.Seguridad Social del Creador y gestos Cultural ley 666/10%</t>
  </si>
  <si>
    <t>7.02.02.05.12.02</t>
  </si>
  <si>
    <t>EST.SDO/2015. Seguridad social del creador y gestor cultural ley 666/01. 10%</t>
  </si>
  <si>
    <t>7.02.02.05.12.03</t>
  </si>
  <si>
    <t>EST.SDO/2015. Gestores culturales ley 666/01</t>
  </si>
  <si>
    <t>7.02.02.05.12.04</t>
  </si>
  <si>
    <t>EST.SDO/2015. Aportes ley 863 de2003 art. 47</t>
  </si>
  <si>
    <t>7.03</t>
  </si>
  <si>
    <t>INSTITUTO MUNICIPAL DE VIVIENDA</t>
  </si>
  <si>
    <t>7.03.02</t>
  </si>
  <si>
    <t>7.03.02.07</t>
  </si>
  <si>
    <t>VIVIENDA</t>
  </si>
  <si>
    <t>7.03.02.07.01</t>
  </si>
  <si>
    <t>SUBSIDIOS PARA ADQUISICION DE VIVIENDA DE INTERES SOCIAL</t>
  </si>
  <si>
    <t>7.03.02.07.01.01</t>
  </si>
  <si>
    <t>RP.Subsidio para vivienda de interes social VIS y/o VIP</t>
  </si>
  <si>
    <t>7.03.02.07.02</t>
  </si>
  <si>
    <t>SUBSIDIOS PARA MEJORAMIENTO DE VIVIENDA DE INTERES SOCIAL</t>
  </si>
  <si>
    <t>7.03.02.07.02.01</t>
  </si>
  <si>
    <t>RP.Subsidios de Mejoramiento de vivienda</t>
  </si>
  <si>
    <t>7.03.02.07.02.02</t>
  </si>
  <si>
    <t>RP.SDO/2015. Subsidios de Mejoramiento de vivienda</t>
  </si>
  <si>
    <t>7.03.02.07.03</t>
  </si>
  <si>
    <t>PLANES Y PROYECTOS DE MEJORAMINETO DE VIVIENDA Y SANEAMIENTO BASICO</t>
  </si>
  <si>
    <t>7.03.02.07.03.01</t>
  </si>
  <si>
    <t>RP.Mejoramiento Integral de Barrios</t>
  </si>
  <si>
    <t>7.03.02.07.05</t>
  </si>
  <si>
    <t>PLANES Y PROYECTOS PARA LA ADQUISICON Y/O CONSTRUCCION DE VIVIENDA</t>
  </si>
  <si>
    <t>7.03.02.07.05.01</t>
  </si>
  <si>
    <t>RP.Habilitacion Suelo para Vivienda</t>
  </si>
  <si>
    <t>7.03.02.07.05.02</t>
  </si>
  <si>
    <t>RP.Adquisicion e Infraestructura para Vivienda</t>
  </si>
  <si>
    <t>7.03.02.07.05.03</t>
  </si>
  <si>
    <t>PLUS.Adquisicion e Infraestructura para vivienda</t>
  </si>
  <si>
    <t>7.03.02.07.05.04</t>
  </si>
  <si>
    <t>RP.Planes y proyectos para adquisicion y/o construccion de vivienda</t>
  </si>
  <si>
    <t>7.03.02.07.06</t>
  </si>
  <si>
    <t>SUBSIDIOS PARA REUBICACION DE VIVIENDA ASENTADOS EN ZONAS ALTO RIESTO</t>
  </si>
  <si>
    <t>7.03.02.07.06.01</t>
  </si>
  <si>
    <t>RP.Subsidios para Reubicacion de Vivienda Asentadas en Zonas de Alto Riesgo</t>
  </si>
  <si>
    <t>7.03.02.07.06.02</t>
  </si>
  <si>
    <t>RP.Programa y Proyectos de Reubicacion de vivienda en zonas de alto riesgo</t>
  </si>
  <si>
    <t>7.03.02.07.06.03</t>
  </si>
  <si>
    <t>RFL.Programa y proyectos de reubicacion de vivienda en zonas de alto riesgo</t>
  </si>
  <si>
    <t>7.03.02.07.07</t>
  </si>
  <si>
    <t>PROYECTO DE TITULACION Y LEGALIZACON DE PREDIOS</t>
  </si>
  <si>
    <t>7.03.02.07.07.01</t>
  </si>
  <si>
    <t>REGULARIZACION INTEGRAL DE PREDIOS</t>
  </si>
  <si>
    <t>7.03.02.07.07.01.01</t>
  </si>
  <si>
    <t>RP.TItulacion y Legalizacion de Predios</t>
  </si>
  <si>
    <t>7.04</t>
  </si>
  <si>
    <t>INSTITUTO MUNICIPAL PARA EL TRABAJO Y DESARROLLO HUMANO</t>
  </si>
  <si>
    <t>7.04.02</t>
  </si>
  <si>
    <t>7.04.02.07</t>
  </si>
  <si>
    <t>INVERSION</t>
  </si>
  <si>
    <t>7.04.02.07.01</t>
  </si>
  <si>
    <t>COMPETENCIAS LABORALES GENERALES Y FORMACION PARA EL TRABAJO Y EL DESARROLLO HUMANO</t>
  </si>
  <si>
    <t>7.04.02.07.01.01</t>
  </si>
  <si>
    <t>RP.Competencias laborales generales y Formacion para el Desarrollo Humano</t>
  </si>
  <si>
    <t>A</t>
  </si>
  <si>
    <t>TOTAL INVERSION ADMINISTRACION CENTRAL</t>
  </si>
  <si>
    <t>A.01</t>
  </si>
  <si>
    <t>EDUCACION</t>
  </si>
  <si>
    <t>A.01.01</t>
  </si>
  <si>
    <t>COBERTURA</t>
  </si>
  <si>
    <t>A.01.01.01</t>
  </si>
  <si>
    <t>PAGO DE PERSONAL</t>
  </si>
  <si>
    <t>A.01.01.01.01</t>
  </si>
  <si>
    <t>PERSONAL DOCENTE</t>
  </si>
  <si>
    <t>A.01.01.01.01.01</t>
  </si>
  <si>
    <t>PERSONAL DOCENTE-CON SITUACION DE FONDOS-CSF</t>
  </si>
  <si>
    <t>A.01.01.01.01.01.01</t>
  </si>
  <si>
    <t>SGP.Sueldo Basico</t>
  </si>
  <si>
    <t>A.01.01.01.01.01.02</t>
  </si>
  <si>
    <t>SGP.Pago Sueldo de vacaciones</t>
  </si>
  <si>
    <t>A.01.01.01.01.01.03</t>
  </si>
  <si>
    <t>SGP.Asignacion Adicional</t>
  </si>
  <si>
    <t>A.01.01.01.01.01.04</t>
  </si>
  <si>
    <t>SGP.Ascensos en el escalafon</t>
  </si>
  <si>
    <t>A.01.01.01.01.01.05</t>
  </si>
  <si>
    <t>SGP.Pago Incapacidad Comun Ambulatoria</t>
  </si>
  <si>
    <t>A.01.01.01.01.01.06</t>
  </si>
  <si>
    <t>SGP.Pago Incapacidad Licencia de Maternidad</t>
  </si>
  <si>
    <t>A.01.01.01.01.01.07</t>
  </si>
  <si>
    <t>SGP.Auxilio de Transporte</t>
  </si>
  <si>
    <t>A.01.01.01.01.01.08</t>
  </si>
  <si>
    <t>SGP.Auxiio de Movilizacion</t>
  </si>
  <si>
    <t>A.01.01.01.01.01.09</t>
  </si>
  <si>
    <t>SGP.Bonificacion dificil acceso</t>
  </si>
  <si>
    <t>A.01.01.01.01.01.10</t>
  </si>
  <si>
    <t>SGP.Bonificacion Mensual DC.1566 1 Junio/14-31 Diciembre/15</t>
  </si>
  <si>
    <t>A.01.01.01.01.01.11</t>
  </si>
  <si>
    <t>SGP.Prima de Clima</t>
  </si>
  <si>
    <t>A.01.01.01.01.01.12</t>
  </si>
  <si>
    <t>SGP.Prima de Escalafon</t>
  </si>
  <si>
    <t>A.01.01.01.01.01.13</t>
  </si>
  <si>
    <t>SGP.Prima Grado</t>
  </si>
  <si>
    <t>A.01.01.01.01.01.14</t>
  </si>
  <si>
    <t>SGP.Prima de Navidad</t>
  </si>
  <si>
    <t>A.01.01.01.01.01.15</t>
  </si>
  <si>
    <t>SGP.Prima de Servicios</t>
  </si>
  <si>
    <t>A.01.01.01.01.01.16</t>
  </si>
  <si>
    <t>SGP.Subsidio de alimentacion</t>
  </si>
  <si>
    <t>A.01.01.01.01.01.17</t>
  </si>
  <si>
    <t>SGP.Horas Extras y Recargos</t>
  </si>
  <si>
    <t>A.01.01.01.01.01.18</t>
  </si>
  <si>
    <t>SGP.Licencia Pro-Paternidad</t>
  </si>
  <si>
    <t>A.01.01.01.01.01.19</t>
  </si>
  <si>
    <t>SGP.Pago Incapacidad por Accidente de Trabajo</t>
  </si>
  <si>
    <t>A.01.01.01.01.01.20</t>
  </si>
  <si>
    <t>SGP.Prima de Vacaciones</t>
  </si>
  <si>
    <t>A.01.01.01.01.01.21</t>
  </si>
  <si>
    <t>SGP.Bonificacion DC.2565-Enero 2016/Enero 2017 Renuncia Docentes</t>
  </si>
  <si>
    <t>A.01.01.01.01.01.22</t>
  </si>
  <si>
    <t>SGP.SD.SDO/2015 Personal Docente CSF</t>
  </si>
  <si>
    <t>A.01.01.01.01.01.23</t>
  </si>
  <si>
    <t>SGP.SD.CONEC.SDO/2015 Personal Docente CSF</t>
  </si>
  <si>
    <t>A.01.01.01.01.02</t>
  </si>
  <si>
    <t>PERSONAL DOCENTE-Sin situacion de Fondos-SSF</t>
  </si>
  <si>
    <t>A.01.01.01.01.02.01</t>
  </si>
  <si>
    <t>SGP.Personal Docente-Sin situacion de Fondos SSF</t>
  </si>
  <si>
    <t>A.01.01.01.02</t>
  </si>
  <si>
    <t>PERSONAL DIRECTIVO-DOCENTE</t>
  </si>
  <si>
    <t>A.01.01.01.02.01</t>
  </si>
  <si>
    <t>PERSONAL DIRECTIVO DOCENTE-Con situacion de fondos-CSF</t>
  </si>
  <si>
    <t>A.01.01.01.02.01.01</t>
  </si>
  <si>
    <t>A.01.01.01.02.01.02</t>
  </si>
  <si>
    <t>SGP.Pago sueldo de vacaciones</t>
  </si>
  <si>
    <t>A.01.01.01.02.01.03</t>
  </si>
  <si>
    <t>A.01.01.01.02.01.04</t>
  </si>
  <si>
    <t>SGP.Auxilio de Movilizacion</t>
  </si>
  <si>
    <t>A.01.01.01.02.01.05</t>
  </si>
  <si>
    <t>A.01.01.01.02.01.06</t>
  </si>
  <si>
    <t>SGP.Bonificacion Mensual DC.155-1 Junio/14-31 Diciembre/15</t>
  </si>
  <si>
    <t>A.01.01.01.02.01.07</t>
  </si>
  <si>
    <t>SGP.Prima academica</t>
  </si>
  <si>
    <t>A.01.01.01.02.01.08</t>
  </si>
  <si>
    <t>A.01.01.01.02.01.09</t>
  </si>
  <si>
    <t>A.01.01.01.02.01.10</t>
  </si>
  <si>
    <t>SGP.Prima grado</t>
  </si>
  <si>
    <t>A.01.01.01.02.01.11</t>
  </si>
  <si>
    <t>A.01.01.01.02.01.12</t>
  </si>
  <si>
    <t>A.01.01.01.02.01.13</t>
  </si>
  <si>
    <t>SGP.Subsidio de Alimentacion</t>
  </si>
  <si>
    <t>A.01.01.01.02.01.14</t>
  </si>
  <si>
    <t>SGP.Incapacidad Comun Ambulatoria</t>
  </si>
  <si>
    <t>A.01.01.01.02.01.15</t>
  </si>
  <si>
    <t>SGP.Incapacidad por accidente de trabajo</t>
  </si>
  <si>
    <t>A.01.01.01.02.01.16</t>
  </si>
  <si>
    <t>SGP.Prima de vaciones</t>
  </si>
  <si>
    <t>A.01.01.01.02.01.17</t>
  </si>
  <si>
    <t>SGP.Bonificacion DC 2565/Enero 2017/Renuncia Directivos Docentes</t>
  </si>
  <si>
    <t>A.01.01.01.02.01.18</t>
  </si>
  <si>
    <t>A.01.01.01.02.02</t>
  </si>
  <si>
    <t>PERSONAL DIRECTIVO DOCENTE-Sin situacion de fondos-SSF</t>
  </si>
  <si>
    <t>A.01.01.01.02.02.01</t>
  </si>
  <si>
    <t>SGP.Personal Directivo Docentes-Sin situacion de Fondos-SSF</t>
  </si>
  <si>
    <t>A.01.01.01.03</t>
  </si>
  <si>
    <t>PERSONAL ADMINISTRATIVO DE INSTITUCIONES EDUCATIVAS</t>
  </si>
  <si>
    <t>A.01.01.01.03.01</t>
  </si>
  <si>
    <t>A.01.01.01.03.02</t>
  </si>
  <si>
    <t>A.01.01.01.03.03</t>
  </si>
  <si>
    <t>A.01.01.01.03.04</t>
  </si>
  <si>
    <t>SGP.Pago Incapacidad licencia de maternidad</t>
  </si>
  <si>
    <t>A.01.01.01.03.05</t>
  </si>
  <si>
    <t>SGP.Bonificacion especial por recreacion</t>
  </si>
  <si>
    <t>A.01.01.01.03.06</t>
  </si>
  <si>
    <t>SGP.Bonificacion por Servicios</t>
  </si>
  <si>
    <t>A.01.01.01.03.07</t>
  </si>
  <si>
    <t>SGP.Pago Prima tecnica no factor salario</t>
  </si>
  <si>
    <t>A.01.01.01.03.08</t>
  </si>
  <si>
    <t>SGP.Prima de vacaciones</t>
  </si>
  <si>
    <t>A.01.01.01.03.09</t>
  </si>
  <si>
    <t>A.01.01.01.03.10</t>
  </si>
  <si>
    <t>SGP.Intereses a las Cesantias</t>
  </si>
  <si>
    <t>A.01.01.01.03.11</t>
  </si>
  <si>
    <t>SGP,Prima de Servicios</t>
  </si>
  <si>
    <t>A.01.01.01.03.12</t>
  </si>
  <si>
    <t>A.01.01.01.03.13</t>
  </si>
  <si>
    <t>SGP.Incapacidad por Accidente de Trabajo</t>
  </si>
  <si>
    <t>A.01.01.02</t>
  </si>
  <si>
    <t>APORTES PATRONALES</t>
  </si>
  <si>
    <t>A.01.01.02.01</t>
  </si>
  <si>
    <t>PERSONAL DOCENTE-Sin situacion de fondos</t>
  </si>
  <si>
    <t>A.01.01.02.01.01</t>
  </si>
  <si>
    <t>APORTE DE PREVISION SOCIAL</t>
  </si>
  <si>
    <t>A.01.01.02.01.01.10</t>
  </si>
  <si>
    <t>A.01.01.02.01.01.10.01</t>
  </si>
  <si>
    <t>SGP.Aportes de Prevision Social SSF-Docentes</t>
  </si>
  <si>
    <t>A.01.01.02.01.02</t>
  </si>
  <si>
    <t>APORTE PARA CESANTIAS</t>
  </si>
  <si>
    <t>A.01.01.02.01.02.01</t>
  </si>
  <si>
    <t>SGP.Aportes para cesantias SSF-docentes</t>
  </si>
  <si>
    <t>A.01.01.02.02</t>
  </si>
  <si>
    <t>PERSONAL DOCENTE-Con situacion de fondos</t>
  </si>
  <si>
    <t>A.01.01.02.02.02</t>
  </si>
  <si>
    <t>APORTE PARAFISCALES</t>
  </si>
  <si>
    <t>A.01.01.02.02.02.01</t>
  </si>
  <si>
    <t>SENA</t>
  </si>
  <si>
    <t>A.01.01.02.02.02.01.01</t>
  </si>
  <si>
    <t>SGP.Sena Personal Docente</t>
  </si>
  <si>
    <t>A.01.01.02.02.02.02</t>
  </si>
  <si>
    <t>ICBF</t>
  </si>
  <si>
    <t>A.01.01.02.02.02.02.01</t>
  </si>
  <si>
    <t>SGP.ICBF.Personal Docente</t>
  </si>
  <si>
    <t>A.01.01.02.02.02.03</t>
  </si>
  <si>
    <t>ESAP</t>
  </si>
  <si>
    <t>A.01.01.02.02.02.03.01</t>
  </si>
  <si>
    <t>SGP.ESAP-Personal Docente</t>
  </si>
  <si>
    <t>A.01.01.02.02.02.04</t>
  </si>
  <si>
    <t>CAJA DE COMPENSACION FAMILIAR</t>
  </si>
  <si>
    <t>A.01.01.02.02.02.04.01</t>
  </si>
  <si>
    <t>SGP.Caja de Compensacion Familiar personal Docente.</t>
  </si>
  <si>
    <t>A.01.01.02.02.02.05</t>
  </si>
  <si>
    <t>INSTITUTOS TECNICOS</t>
  </si>
  <si>
    <t>A.01.01.02.02.02.05.01</t>
  </si>
  <si>
    <t>SGP.Instituto Tecnicos Pesonal Docente</t>
  </si>
  <si>
    <t>A.01.01.02.03</t>
  </si>
  <si>
    <t>PERSONAL DIRECTIVO-DOCENTE Sin situacion de Fondos</t>
  </si>
  <si>
    <t>A.01.01.02.03.01</t>
  </si>
  <si>
    <t>A.01.01.02.03.01.10</t>
  </si>
  <si>
    <t>A.01.01.02.03.01.10.01</t>
  </si>
  <si>
    <t>SGP.SSF.Salud y pension Personal Directivo Docente</t>
  </si>
  <si>
    <t>A.01.01.02.03.02</t>
  </si>
  <si>
    <t>APORTE PARA CENSATIAS</t>
  </si>
  <si>
    <t>A.01.01.02.03.02.01</t>
  </si>
  <si>
    <t>SGP.SSF.Cesantias personal Directivo Docente</t>
  </si>
  <si>
    <t>A.01.01.02.04</t>
  </si>
  <si>
    <t>PERSONAL DIRECTIVO-DOCENTE Con situacion de fondos</t>
  </si>
  <si>
    <t>A.01.01.02.04.02</t>
  </si>
  <si>
    <t>A.01.01.02.04.02.01</t>
  </si>
  <si>
    <t>A.01.01.02.04.02.01.01</t>
  </si>
  <si>
    <t>SGP.Sena personal Directivo Docente</t>
  </si>
  <si>
    <t>A.01.01.02.04.02.02</t>
  </si>
  <si>
    <t>A.01.01.02.04.02.02.01</t>
  </si>
  <si>
    <t>SGP.ICBF.Personal Directivo Docente</t>
  </si>
  <si>
    <t>A.01.01.02.04.02.03</t>
  </si>
  <si>
    <t>A.01.01.02.04.02.03.01</t>
  </si>
  <si>
    <t>SGP.ESAP-Personal Directivo Docente</t>
  </si>
  <si>
    <t>A.01.01.02.04.02.04</t>
  </si>
  <si>
    <t>CAJAS DE COMPENSACION FAMILIAR</t>
  </si>
  <si>
    <t>A.01.01.02.04.02.04.01</t>
  </si>
  <si>
    <t>SGP.Caja de Compensacion Familiar Personal Directivo</t>
  </si>
  <si>
    <t>A.01.01.02.04.02.05</t>
  </si>
  <si>
    <t>A.01.01.02.04.02.05.01</t>
  </si>
  <si>
    <t>SGP.Institutos Tecnicos Personal Directivo Docente</t>
  </si>
  <si>
    <t>A.01.01.02.05</t>
  </si>
  <si>
    <t>PERSONAL ADTIVO DE INSTITUCIONES EDUCATIVAS</t>
  </si>
  <si>
    <t>A.01.01.02.05.01</t>
  </si>
  <si>
    <t>APORTES DE PREVISION SOCIAL</t>
  </si>
  <si>
    <t>A.01.01.02.05.01.01</t>
  </si>
  <si>
    <t>APORTES PARA SALUD</t>
  </si>
  <si>
    <t>A.01.01.02.05.01.01.01</t>
  </si>
  <si>
    <t>SGP.Aportes para salud personal adtivo de I.E.</t>
  </si>
  <si>
    <t>A.01.01.02.05.01.02</t>
  </si>
  <si>
    <t>APORTE PARA PENSION</t>
  </si>
  <si>
    <t>A.01.01.02.05.01.02.01</t>
  </si>
  <si>
    <t>SGP.Aportes para pension personal adtivo de I.E.</t>
  </si>
  <si>
    <t>A.01.01.02.05.01.03</t>
  </si>
  <si>
    <t>APORTES ARP</t>
  </si>
  <si>
    <t>A.01.01.02.05.01.03.01</t>
  </si>
  <si>
    <t>SGP.Aportes ARP Personal Adtivo I.E</t>
  </si>
  <si>
    <t>A.01.01.02.05.01.04</t>
  </si>
  <si>
    <t>A.01.01.02.05.01.04.01</t>
  </si>
  <si>
    <t>SGP.Aporte para cesantias personal adtivo I.E</t>
  </si>
  <si>
    <t>A.01.01.02.05.01.04.02</t>
  </si>
  <si>
    <t>SGP.Cesantias Retroactivas</t>
  </si>
  <si>
    <t>A.01.01.02.05.01.04.03</t>
  </si>
  <si>
    <t>SDO/2015.DEPTO Aporte para Cesantias persoan  adtivo</t>
  </si>
  <si>
    <t>A.01.01.02.05.02</t>
  </si>
  <si>
    <t>A.01.01.02.05.02.01</t>
  </si>
  <si>
    <t>A.01.01.02.05.02.01.01</t>
  </si>
  <si>
    <t>SGP.Sena Personal Adtivo.I.E.</t>
  </si>
  <si>
    <t>A.01.01.02.05.02.02</t>
  </si>
  <si>
    <t>ICBF.</t>
  </si>
  <si>
    <t>A.01.01.02.05.02.02.01</t>
  </si>
  <si>
    <t>SGP.ICBF.Personal Adtivo I.E.</t>
  </si>
  <si>
    <t>A.01.01.02.05.02.03</t>
  </si>
  <si>
    <t>A.01.01.02.05.02.03.01</t>
  </si>
  <si>
    <t>SGP.ESAP-Personal Adtivo I.E.</t>
  </si>
  <si>
    <t>A.01.01.02.05.02.04</t>
  </si>
  <si>
    <t>A.01.01.02.05.02.04.01</t>
  </si>
  <si>
    <t>SGP.Cajas de Compensacion Familiar Personal Adtivo IE.</t>
  </si>
  <si>
    <t>A.01.01.02.05.02.05</t>
  </si>
  <si>
    <t>A.01.01.02.05.02.05.01</t>
  </si>
  <si>
    <t>SGP.Institutos Tecnicos Personal Adtivo I.E.</t>
  </si>
  <si>
    <t>A.01.01.05</t>
  </si>
  <si>
    <t>CONTRATACION  PARA EDUCACION JOVENES Y ADULTOS</t>
  </si>
  <si>
    <t>A.01.01.05.01</t>
  </si>
  <si>
    <t>RP.Servicios Educativos para jovenes en Extraedad adultos y analfabetas</t>
  </si>
  <si>
    <t>A.01.01.05.02</t>
  </si>
  <si>
    <t>SGP.SD.Servicios Educativos para jovenes en Extra edad adultos y analfabetas</t>
  </si>
  <si>
    <t>A.01.01.07</t>
  </si>
  <si>
    <t>CONTRATACION DE VIGILANCIA A  LOS ESTABLECIMIENTOS EDUCATVOS ESTATATALES</t>
  </si>
  <si>
    <t>A.01.01.07.01</t>
  </si>
  <si>
    <t>RP.Servicio de Vigilancia I.E.</t>
  </si>
  <si>
    <t>A.01.01.07.02</t>
  </si>
  <si>
    <t>SGP.SD.Servicio de Vigilancia Instituciones Educativas</t>
  </si>
  <si>
    <t>A.01.01.09</t>
  </si>
  <si>
    <t>DOTACION LEY 70 DE 1988 Y DECRETO REGLAMENTARIO 1978 DE 1979</t>
  </si>
  <si>
    <t>A.01.01.09.01</t>
  </si>
  <si>
    <t>DOTACION LEY 70/1998-PERSONAL DOCENTES</t>
  </si>
  <si>
    <t>A.01.01.09.01.01</t>
  </si>
  <si>
    <t>SGP.SD.Dotacion Ley 70 de 1988-Personal Docente</t>
  </si>
  <si>
    <t>A.01.01.09.01.02</t>
  </si>
  <si>
    <t>SGP.SD.SDO/2015. Dotación Ley 70 de 1988-Personal Docente</t>
  </si>
  <si>
    <t>A.01.01.12</t>
  </si>
  <si>
    <t>SENTENCIAS Y CONCILIACIONES</t>
  </si>
  <si>
    <t>A.01.01.12.01</t>
  </si>
  <si>
    <t>RP.Sentencia Eficiencia adm.Apoyo fisico Humano y financiero para mejorar la eficiencia administrativa en el Servicio Educativo</t>
  </si>
  <si>
    <t>A.01.02</t>
  </si>
  <si>
    <t>CALIDAD MATRICULA</t>
  </si>
  <si>
    <t>A.01.02.01</t>
  </si>
  <si>
    <t>PREINVERSION ESTUDIOS,DISEÑOS,CONSULTORIAS ASESORIAS E INTERVENTORIAS</t>
  </si>
  <si>
    <t>A.01.02.01.01</t>
  </si>
  <si>
    <t>ESTUDIOS Y DISEÑOS</t>
  </si>
  <si>
    <t>A.01.02.01.01.01</t>
  </si>
  <si>
    <t>RP.Estudios y Diseños Construccion Instituciones Eductivas</t>
  </si>
  <si>
    <t>A.01.02.01.03</t>
  </si>
  <si>
    <t>INTERVENTORIAS</t>
  </si>
  <si>
    <t>A.01.02.01.03.01</t>
  </si>
  <si>
    <t>RP.Interventoria de las Instituciones Educativas</t>
  </si>
  <si>
    <t>A.01.02.02</t>
  </si>
  <si>
    <t>CONSTRUCCION AMPLIACION Y ADECUACION  INFRAESCTRUCTURA EDUCATIVA</t>
  </si>
  <si>
    <t>A.01.02.02.01</t>
  </si>
  <si>
    <t>SGP.Construccion ampliacion y Adecuacion Infraestructura fisica de las Instituciones Educativas-Cerramiento Multiproposito COmuna 1 y 4</t>
  </si>
  <si>
    <t>A.01.02.02.02</t>
  </si>
  <si>
    <t>SGP.Construccion ampliacion y Adecuacion Infraestructura fisica de las Instituciones Educativas I.E.Juan XXIII</t>
  </si>
  <si>
    <t>A.01.02.02.03</t>
  </si>
  <si>
    <t>RP.Construccion Ampliacion y Adecuacion Infraestructura fisica de las Instituciones Eductivas Cerramiento Multiproposito COmuna 1 y 4</t>
  </si>
  <si>
    <t>A.01.02.02.04</t>
  </si>
  <si>
    <t>SGPPG.Construccion Ampliacion y Adecuacion Propia del Sector Educativo I.E. Juan XXIII</t>
  </si>
  <si>
    <t>A.01.02.02.05</t>
  </si>
  <si>
    <t>CRE.Construccion de  Cerramiento Multiproposito Comuna 1</t>
  </si>
  <si>
    <t>A.01.02.02.06</t>
  </si>
  <si>
    <t>CRE.Construccion de Cerramiento Multiproposito Comuna IV</t>
  </si>
  <si>
    <t>A.01.02.02.07</t>
  </si>
  <si>
    <t>SGP.Construccion Ampliacion o Adecuacion Infraestructura Fisica de las Instituciones Educativas</t>
  </si>
  <si>
    <t>A.01.02.02.08</t>
  </si>
  <si>
    <t>SGP.RF/2015 CONEC.Construcción ampliacion o adecuacuación Infraestructura física de las I.E.</t>
  </si>
  <si>
    <t>A.01.02.02.09</t>
  </si>
  <si>
    <t>SGP.SD.SDO/2015. Construcción ampliacion o adecuacuación Infraestructura física Manuela Beltrán</t>
  </si>
  <si>
    <t>A.01.02.02.10</t>
  </si>
  <si>
    <t>SGP.SD.RF/2015. Construcción ampliacion o adecuacuación Infraestructura física Manuela Beltrán</t>
  </si>
  <si>
    <t>A.01.02.02.11</t>
  </si>
  <si>
    <t>SGP.CAL.RF/2015. Construcción ampliacion o adecuacuación Infraestructura física Manuela Beltrán</t>
  </si>
  <si>
    <t>A.01.02.02.12</t>
  </si>
  <si>
    <t>SGP.SDO/2015. Construcción ampliacion o adecuacuación Infraestructura física Manuela Beltrán</t>
  </si>
  <si>
    <t>A.01.02.02.13</t>
  </si>
  <si>
    <t>SGP.SDO VIG.ANT. Construcción ampliacion o adecuacuación Infraestructura física Manuela Beltrán</t>
  </si>
  <si>
    <t>A.01.02.02.14</t>
  </si>
  <si>
    <t>RP.Construccion ampliacion o adecuacion Infraestructura fisica Manuela Beltran</t>
  </si>
  <si>
    <t>A.01.02.02.15</t>
  </si>
  <si>
    <t>RP.Construccion Ampliacion o Adecuacion Infraestructura Fisica de las Instituciones Educativas</t>
  </si>
  <si>
    <t>A.01.02.03</t>
  </si>
  <si>
    <t>MANTENIMIENTO INFRAESTRUCTURA EDUCATIVA</t>
  </si>
  <si>
    <t>A.01.02.03.01</t>
  </si>
  <si>
    <t>RP.Obras de Conservacion preventiva y correctiva o mejoramiento de los Establecimientos Educativos</t>
  </si>
  <si>
    <t>A.01.02.03.02</t>
  </si>
  <si>
    <t>SGP.Obras de Conservacion Preventiva y correctiva o mejoramiento de los Establecimientos Educativos</t>
  </si>
  <si>
    <t>A.01.02.04</t>
  </si>
  <si>
    <t>DOTACION INSTITUCIONAL DE INFRAESTRUCTURA EDUCATIVA</t>
  </si>
  <si>
    <t>A.01.02.04.01</t>
  </si>
  <si>
    <t>SGP.Dotacion de Mob. Equipos y material Didactico,Tecnologico y logistico para las Instituciones Educativas.</t>
  </si>
  <si>
    <t>A.01.02.04.02</t>
  </si>
  <si>
    <t>RP.Dotacion de Mobiliario y material Didactico tecnologico y logistico para las Instituciones Educativas Oficiales</t>
  </si>
  <si>
    <t>A.01.02.04.03</t>
  </si>
  <si>
    <t>RP/SDO2015.Dotacion de Mobiliario y material didactico tecnologico y logistico para las I.Educativas</t>
  </si>
  <si>
    <t>A.01.02.04.04</t>
  </si>
  <si>
    <t>CRE.Dotacion de Mobiliario equipos y material didactico,Tecnoligo y logistico para las Instituciones Educativas Oficiales</t>
  </si>
  <si>
    <t>A.01.02.04.05</t>
  </si>
  <si>
    <t>REG.SDO VIG.ANT.Dotación Mobiliario y material didáctico y tecnológico para las I.E.</t>
  </si>
  <si>
    <t>A.01.02.04.06</t>
  </si>
  <si>
    <t>REG.RF.VIG.ANT.Dotación Mobiliario y material didáctico y tecnológico para las I.E.</t>
  </si>
  <si>
    <t>A.01.02.04.07</t>
  </si>
  <si>
    <t>REG.RF/2015. Dotación Mobiliario y material didáctico y tecnológico para las I.E.</t>
  </si>
  <si>
    <t>A.01.02.06</t>
  </si>
  <si>
    <t>PAGOS DE SERVICIOS PUBLICOS DE LAS I.E.</t>
  </si>
  <si>
    <t>A.01.02.06.02</t>
  </si>
  <si>
    <t>ENERGIA</t>
  </si>
  <si>
    <t>A.01.02.06.02.01</t>
  </si>
  <si>
    <t>SGP.Servicios Publicos I.Educativas (Emcali)</t>
  </si>
  <si>
    <t>A.01.02.06.02.02</t>
  </si>
  <si>
    <t>RP.Servicios Publicos I.Educativas</t>
  </si>
  <si>
    <t>A.01.02.07</t>
  </si>
  <si>
    <t>TRANSPORTE ESCOLAR</t>
  </si>
  <si>
    <t>A.01.02.07.01</t>
  </si>
  <si>
    <t>SGP.Implementacion de estrategias que garanticen el acceso,permanencia inclusion y retencion desde la Educacion inicial hasta su articulacion con la educacion superior a la Comunidad Estudiantil.</t>
  </si>
  <si>
    <t>A.01.02.07.02</t>
  </si>
  <si>
    <t>RP.Implementacion de estrategias que garanticen el acceso permanencia,inclusion y Retencion desde la Educacion inicial hasta su articulacion con la Edcacion superior a la Comunidad Estudiantil</t>
  </si>
  <si>
    <t>A.01.02.07.03</t>
  </si>
  <si>
    <t>DEPTO.SDO/2015.Implementacion de estrategias que garanticen el acceso permanencia inclusion y retencion desde la educacion incial hasta su articulacion con la educacion superior a la comunidad Estudiantil</t>
  </si>
  <si>
    <t>A.01.02.07.04</t>
  </si>
  <si>
    <t>RP.SDO/2015.Implementacion de estrategias que garanticen el acceso permanencia inclusion y retencion desde la educacion inicial hasta su articulacion con la educacion superior a la comunidad estudiantil.</t>
  </si>
  <si>
    <t>A.01.02.08</t>
  </si>
  <si>
    <t>CAPACITACION A DOCENTES Y DIRECTIVOS DOCENTES</t>
  </si>
  <si>
    <t>A.01.02.08.01</t>
  </si>
  <si>
    <t>RP.Cualificacion docentes implementacion de acciones para el Fortalecimiento de los procesos de calidad en la prestacion del servicio en las Instituciones Educativas.</t>
  </si>
  <si>
    <t>A.01.02.09</t>
  </si>
  <si>
    <t>FUNCIONAMIENTO BASICO DE LOS ESTABLECIMIENTOS EDUCATIVOS ESTATALES</t>
  </si>
  <si>
    <t>A.01.02.09.01</t>
  </si>
  <si>
    <t>RP.Recursos destinados a complementar o financiar los costos basicos de operacion de los Establecimientos Educativos Estatales.</t>
  </si>
  <si>
    <t>A.01.02.10</t>
  </si>
  <si>
    <t>ALIMENTACION ESCOLAR</t>
  </si>
  <si>
    <t>A.01.02.10.02</t>
  </si>
  <si>
    <t>CONTRATACION CON TERCEROS PARA LA PROVISION INTEGRAL DEL SERVICIO DE ALIMENTACION ESCOLAR.</t>
  </si>
  <si>
    <t>A.01.02.10.02.01</t>
  </si>
  <si>
    <t>SGP.AE.Asistencia al fortalecimieto de programas Nutricionales para los niños,niñas y jovenes de las I.Educativas oficiales</t>
  </si>
  <si>
    <t>A.01.02.10.02.02</t>
  </si>
  <si>
    <t>RP.Asistencia al fortalecimiento de Programas Nutricionales para los niños,niñas y jovenes de las I.Educativas oficiales</t>
  </si>
  <si>
    <t>A.01.02.10.02.03</t>
  </si>
  <si>
    <t>RP.SDO 2015-Asistencia al fortalecimiento de Programa Nutricional para los niños,niñas y jovenes de las I.educativas</t>
  </si>
  <si>
    <t>A.01.02.10.02.04</t>
  </si>
  <si>
    <t>SGP.RF/2015.Asistencia al fortalecimiento de programa Nutricional para los niños,niñas y jovenes de las I.Educativas</t>
  </si>
  <si>
    <t>A.01.02.10.02.05</t>
  </si>
  <si>
    <t>SGP.SD.PAE.Asistencia al Fortalecimiento de Programa Nutricional para los niños,niñas y jovenes de las I.Eductivas</t>
  </si>
  <si>
    <t>A.01.02.10.04</t>
  </si>
  <si>
    <t>INTERVENTORIA SUPERVISION,MONITOREO Y CONTROL DE LA PRESTACION DEL SERVICIO DE ALIMENTACION ESCOLAR.</t>
  </si>
  <si>
    <t>A.01.02.10.04.01</t>
  </si>
  <si>
    <t>RP.Interventoria Supervision,Monitorero y control de la Prestacion del Servicio de Alimentacion Escolar.</t>
  </si>
  <si>
    <t>A.01.02.11</t>
  </si>
  <si>
    <t>RECURSOS PARA DESARROLLAR PROYECTOS DE ACOMPAÑAMIENTO A PLANES DE MEJORAMIENTO FORMULADOS POR LOS ESTABLECIMIENTOS EDUCATIVOS CON BASE EN RESULTADOS DE LAS EVALUACIONES CENSALES APLICADAS POR EL MEN Y ICFES QUE APUNTEN AL DESARROLLO DE COMPETENCIAS.</t>
  </si>
  <si>
    <t>A.01.02.11.01</t>
  </si>
  <si>
    <t>RP.Apoyo en la Implementacion planes de mejoramiento de las Instituciones Educativas</t>
  </si>
  <si>
    <t>A.01.03</t>
  </si>
  <si>
    <t>CALIDAD GRATUIDAD</t>
  </si>
  <si>
    <t>A.01.03.08</t>
  </si>
  <si>
    <t>TRANSFERENCIAS PARA CALIDAD GRATUIDAD SIN SITUACION DE FONDOS</t>
  </si>
  <si>
    <t>A.01.03.08.01</t>
  </si>
  <si>
    <t>SGP.Implementacion de estrategias que garanticen el acceso permanencia,inclusion y retencion desde la Educacion inicial hasta su articulacion con la educacion superior a la comunidad estudiantil</t>
  </si>
  <si>
    <t>A.01.04</t>
  </si>
  <si>
    <t>EFICIENCIA EN LA ADMINISTRACION DEL SERVICIO EDUCATIVO</t>
  </si>
  <si>
    <t>A.01.04.01</t>
  </si>
  <si>
    <t>MODERNIZACION DE LA SECRETARIA DE EDUCACION</t>
  </si>
  <si>
    <t>A.01.04.01.01</t>
  </si>
  <si>
    <t>RP.Apoyo fisico humano y financiero para mejorar la eficiencia adtiva en el Servicio Educativo</t>
  </si>
  <si>
    <t>A.01.04.01.02</t>
  </si>
  <si>
    <t>SGP.SD.Apoyo fisico humano y financiero para mejorar la eficiencia adtiva en el servicio educativo</t>
  </si>
  <si>
    <t>A.01.04.01.03</t>
  </si>
  <si>
    <t>SGP.SD.Apoyo fisico humano y financiero y tecnologico para mejorar la eficiencia adtiva en el servicio Educativo</t>
  </si>
  <si>
    <t>A.01.04.01.04</t>
  </si>
  <si>
    <t>SGP.SD.Modernizacion en relacion con el sector educativo que permita mejorar la eficiencia en la admon y uso de los recursos fisicos humanos y financieros</t>
  </si>
  <si>
    <t>A.01.04.02</t>
  </si>
  <si>
    <t>DISEÑO E IMPLEMENTACION DEL SISTEMA DE INFORMACION</t>
  </si>
  <si>
    <t>A.01.04.02.01</t>
  </si>
  <si>
    <t>SGP.SD.Diseño e Implementacion del sistema de Informacion</t>
  </si>
  <si>
    <t>A.01.04.03</t>
  </si>
  <si>
    <t>CONECTIVIDAD</t>
  </si>
  <si>
    <t>A.01.04.03.01</t>
  </si>
  <si>
    <t>SGP.CONECT.Conectividad para las Instituciones oficiales del Municipio</t>
  </si>
  <si>
    <t>A.01.04.03.02</t>
  </si>
  <si>
    <t>SGP.SD.CONECT./SDO/2015.Conectividad para las Instituciones Oficiales del Municipio.</t>
  </si>
  <si>
    <t>A.01.05</t>
  </si>
  <si>
    <t>NECESIDADES EDUCATIVAS ESPECIALES</t>
  </si>
  <si>
    <t>A.01.05.01</t>
  </si>
  <si>
    <t>SERVICIO PERSONAL APOYO</t>
  </si>
  <si>
    <t>A.01.05.01.01</t>
  </si>
  <si>
    <t>RP.Apoyo Integral al Escolar</t>
  </si>
  <si>
    <t>A.01.05.01.02</t>
  </si>
  <si>
    <t>SGP.SD.Apoyo Integral al Escolar</t>
  </si>
  <si>
    <t>A.01.05.01.03</t>
  </si>
  <si>
    <t>SGP.SD.Apoyo al Escolar-Capacitaciones Excepcionales</t>
  </si>
  <si>
    <t>A.01.07</t>
  </si>
  <si>
    <t>OTROS GASTOS EN EDUCACION NO INCLUIDOS EN LOS CONCEPTO ANTERIORES</t>
  </si>
  <si>
    <t>A.01.07.01</t>
  </si>
  <si>
    <t>COMPETENCIAS LABORALES Y FORMACION PARA EL TRABAJO Y EL DESARROLLO HUMANO</t>
  </si>
  <si>
    <t>A.01.07.01.01</t>
  </si>
  <si>
    <t>A.01.07.01.01.01</t>
  </si>
  <si>
    <t>RP.Fortalecimiento de competencias laborales articulacion con programa tecnicos y tecnologicos</t>
  </si>
  <si>
    <t>A.01.07.02</t>
  </si>
  <si>
    <t>APLICACION DE PROYECTOS EDUCATIVOS TRANSVERSALES</t>
  </si>
  <si>
    <t>A.01.07.02.01</t>
  </si>
  <si>
    <t>RP.Fortalecimiento de competencias basicas  especificas y ciudadanas de la comunidad Educativa</t>
  </si>
  <si>
    <t>A.01.07.02.02</t>
  </si>
  <si>
    <t>RP.Capacitacion Bienestar y Estimulos Docentes</t>
  </si>
  <si>
    <t>A.01.07.02.03</t>
  </si>
  <si>
    <t>RP.Investigacion Educativas</t>
  </si>
  <si>
    <t>A.01.07.02.04</t>
  </si>
  <si>
    <t>SGP.SD.Capacitacion Bienestar Estimulos Docentes</t>
  </si>
  <si>
    <t>A.01.07.02.05</t>
  </si>
  <si>
    <t>SGP.SD.Capacitacion Bienestar y Estimulos Docentes y Directivos Docentes</t>
  </si>
  <si>
    <t>A.01.07.04</t>
  </si>
  <si>
    <t>PAGO DEFICIT DE INVERSION EN EDUCACION (DE CARACTER EXCEPCIONAL)</t>
  </si>
  <si>
    <t>A.01.07.04.01</t>
  </si>
  <si>
    <t>CRE.DEFICIT.Construccion planta fisica Unidad Educativa Superior Univalle-Municipio de Yumbo (Compromiso 2013)</t>
  </si>
  <si>
    <t>A.01.08</t>
  </si>
  <si>
    <t>EDUCACION SUPERIOR</t>
  </si>
  <si>
    <t>A.01.08.03</t>
  </si>
  <si>
    <t>FONDOS DESTINADOS A BECAS,SUBSIDIOS Y CREDITOS EDUCATIVOS UNIVERSITARIOS LEY 1012/2006</t>
  </si>
  <si>
    <t>A.01.08.03.01</t>
  </si>
  <si>
    <t>RP.Promocion y apoyo para el acceso a la Educacion Superior</t>
  </si>
  <si>
    <t>A.02</t>
  </si>
  <si>
    <t>SALUD</t>
  </si>
  <si>
    <t>A.02.01</t>
  </si>
  <si>
    <t>REGIMEN SUBSIDIADO</t>
  </si>
  <si>
    <t>A.02.01.01</t>
  </si>
  <si>
    <t>AFILIACION AL REGIMEN SUBSIDIADO</t>
  </si>
  <si>
    <t>A.02.01.01.01</t>
  </si>
  <si>
    <t>SGP.Regimen Subsidiado</t>
  </si>
  <si>
    <t>A.02.01.01.02</t>
  </si>
  <si>
    <t>FOSYGA Regimen Subsidiado</t>
  </si>
  <si>
    <t>A.02.01.01.03</t>
  </si>
  <si>
    <t>R.CEDIDAS.Regimen Subsidiado Rentas Cedidas</t>
  </si>
  <si>
    <t>A.02.01.01.04</t>
  </si>
  <si>
    <t>ETESA Regimen Subsidiado ETESA</t>
  </si>
  <si>
    <t>A.02.01.01.05</t>
  </si>
  <si>
    <t>SGP.RF/2015 Regimen Subsidiado</t>
  </si>
  <si>
    <t>A.02.01.01.06</t>
  </si>
  <si>
    <t>FOSYGA RF/2015 Regimen Subsidiado</t>
  </si>
  <si>
    <t>A.02.01.01.07</t>
  </si>
  <si>
    <t>R.CEDIDAS.SDO/2015 Regimen Subsidiado Rentas Cedidas</t>
  </si>
  <si>
    <t>A.02.01.01.08</t>
  </si>
  <si>
    <t>R.CEDIDAS RF/2015 Regimen Subsidiado Rentas Cedidas</t>
  </si>
  <si>
    <t>A.02.01.01.09</t>
  </si>
  <si>
    <t>ETE4SA.SDO/2015 Regimen Subsidiado ETESA</t>
  </si>
  <si>
    <t>A.02.01.01.10</t>
  </si>
  <si>
    <t>ETESA.RF./2015 Regimen Subsidiado Etesa</t>
  </si>
  <si>
    <t>A.02.02</t>
  </si>
  <si>
    <t>SALUD PUBLICA</t>
  </si>
  <si>
    <t>A.02.02.01</t>
  </si>
  <si>
    <t>SALUD INFANTIL</t>
  </si>
  <si>
    <t>A.02.02.01.01</t>
  </si>
  <si>
    <t>PROGRAMAS AMPLIADO DE INMUNIZACIONES PAI</t>
  </si>
  <si>
    <t>A.02.02.01.01.01</t>
  </si>
  <si>
    <t>CONTRATACION CON LAS EMPRESAS SOCIALES DEL ESTADO</t>
  </si>
  <si>
    <t>A.02.02.01.01.01.01</t>
  </si>
  <si>
    <t>SGP.Implementacion de Estrategias de Salud Infantil</t>
  </si>
  <si>
    <t>A.02.02.01.01.01.02</t>
  </si>
  <si>
    <t>RP.Implementacin de estrategias de salud Infantil</t>
  </si>
  <si>
    <t>A.02.02.01.01.06</t>
  </si>
  <si>
    <t>TALENTO HUMANO QUE DESARROLLA FUNCIONES DE CARACTER OPERATIVO.</t>
  </si>
  <si>
    <t>A.02.02.01.01.06.01</t>
  </si>
  <si>
    <t>RP.Apoyo a la gestion</t>
  </si>
  <si>
    <t>A.02.02.01.02</t>
  </si>
  <si>
    <t>ATENCION INTEGRAL DE ENFERMEDADES PREVALENTES EN LA INFANCIA(AIEPI)</t>
  </si>
  <si>
    <t>A.02.02.01.02.01</t>
  </si>
  <si>
    <t>CONTRATACION,CON LAS EMPRESAS SOCIALES DEL ESTADO</t>
  </si>
  <si>
    <t>A.02.02.01.02.01.01</t>
  </si>
  <si>
    <t>SGP.Salud Infantil Estrategia AIEPI</t>
  </si>
  <si>
    <t>A.02.02.01.02.01.02</t>
  </si>
  <si>
    <t>RP.Salud Infantil Estrategia AIEPI</t>
  </si>
  <si>
    <t>A.02.02.01.03</t>
  </si>
  <si>
    <t>OTROS PROGRAMAS Y ESTRATEGIAS PARA LA PROMOCION DE LA SALUD INFANTIL</t>
  </si>
  <si>
    <t>A.02.02.01.03.01</t>
  </si>
  <si>
    <t>A.02.02.01.03.01.01</t>
  </si>
  <si>
    <t>SGP.Estrategia IAMI</t>
  </si>
  <si>
    <t>A.02.02.01.03.01.02</t>
  </si>
  <si>
    <t>SGP.Estrategia PCR Y AEPP</t>
  </si>
  <si>
    <t>A.02.02.02</t>
  </si>
  <si>
    <t>SALUD SEXUAL Y REPRODUCTIVA</t>
  </si>
  <si>
    <t>A.02.02.02.01</t>
  </si>
  <si>
    <t>SALUD MATERNA</t>
  </si>
  <si>
    <t>A.02.02.02.01.01</t>
  </si>
  <si>
    <t>A.02.02.02.01.01.01</t>
  </si>
  <si>
    <t>RP.Atencion control Prenatal del Parto Puerperio e Interrupcion voluntaria del embarazo.</t>
  </si>
  <si>
    <t>A.02.02.02.01.01.02</t>
  </si>
  <si>
    <t>SGP.Atencion control prenatal del parto puerperio e Interrupcion voluntaria del embarazo</t>
  </si>
  <si>
    <t>A.02.02.02.01.03</t>
  </si>
  <si>
    <t>A.02.02.02.01.03.01</t>
  </si>
  <si>
    <t>RP.Implementacion acciones para la atencion Integral madres gestantes</t>
  </si>
  <si>
    <t>A.02.02.02.02</t>
  </si>
  <si>
    <t>VH.SIDA E INFECCIONES DE TRANSMISION SEXUAL</t>
  </si>
  <si>
    <t>A.02.02.02.02.01</t>
  </si>
  <si>
    <t>A.02.02.02.02.01.01</t>
  </si>
  <si>
    <t>SGP.Programa VH/SIDA</t>
  </si>
  <si>
    <t>A.02.02.02.04</t>
  </si>
  <si>
    <t>OTROS PROGRAMAS Y ESTRATEGIAS PARA SALUD SEXUAL Y REPRODUCTIVA</t>
  </si>
  <si>
    <t>A.02.02.02.04.01</t>
  </si>
  <si>
    <t>A.02.02.02.04.01.01</t>
  </si>
  <si>
    <t>SGP.Implementacion de Actividades de Salud Sexual y Reproductiva</t>
  </si>
  <si>
    <t>A.02.02.02.04.01.02</t>
  </si>
  <si>
    <t>RP.Implementacion de Actividades de Salud Sexual y Reproductiva.</t>
  </si>
  <si>
    <t>A.02.02.02.04.03</t>
  </si>
  <si>
    <t>CONTRATACION CON PERSONAS JURIDICAS QUE NO SEAN ESE'S</t>
  </si>
  <si>
    <t>A.02.02.02.04.03.01</t>
  </si>
  <si>
    <t>RP.Implementacion de Actividades de salud sexual reproductiva</t>
  </si>
  <si>
    <t>A.02.02.03</t>
  </si>
  <si>
    <t>SALUD ORAL</t>
  </si>
  <si>
    <t>A.02.02.03.01</t>
  </si>
  <si>
    <t>A.02.02.03.01.01</t>
  </si>
  <si>
    <t>SGP.Implementacion de Actividades de Salud Bucal</t>
  </si>
  <si>
    <t>A.02.02.03.03</t>
  </si>
  <si>
    <t>A.02.02.03.03.01</t>
  </si>
  <si>
    <t>RP.Implementacion de actividades de salud Bucal</t>
  </si>
  <si>
    <t>A.02.02.03.11</t>
  </si>
  <si>
    <t>TALENTO HUMANO QUE DESARROLLO FUNCIONES DE CARACTEE OPERATIVO.</t>
  </si>
  <si>
    <t>A.02.02.03.11.01</t>
  </si>
  <si>
    <t>A.02.02.04</t>
  </si>
  <si>
    <t>SALUD MENTAL Y LESIONES VIOLENTAS EVITABLES</t>
  </si>
  <si>
    <t>A.02.02.04.01</t>
  </si>
  <si>
    <t>SUSTANCIAS PSICOACTIVAS</t>
  </si>
  <si>
    <t>A.02.02.04.01.05</t>
  </si>
  <si>
    <t>TALENTO HUMANO QUE DESARROLLA FUNCIONES DE CARACTER OPERATIVO</t>
  </si>
  <si>
    <t>A.02.02.04.01.05.01</t>
  </si>
  <si>
    <t>RP.Apoyo a la Gestion Publica de la Secretaria de salud</t>
  </si>
  <si>
    <t>A.02.02.04.02</t>
  </si>
  <si>
    <t>OTROS PROGRAMAS Y ESTRATEGIAS PARA LA PROMOCION DE LA SALUD MENTAL Y LESIONES VIOLENTAS EVITABLES</t>
  </si>
  <si>
    <t>A.02.02.04.02.01</t>
  </si>
  <si>
    <t>A.02.02.04.02.01.01</t>
  </si>
  <si>
    <t>SGP.Implementacion de actividades de salud mental</t>
  </si>
  <si>
    <t>A.02.02.04.02.01.02</t>
  </si>
  <si>
    <t>RP.Implementacion de Actividades de salud mental</t>
  </si>
  <si>
    <t>A.02.02.04.02.03</t>
  </si>
  <si>
    <t>CONTRATACION CON PERSONAS JURIDICAS QUE NO SEAN ESE S.</t>
  </si>
  <si>
    <t>A.02.02.04.02.03.01</t>
  </si>
  <si>
    <t>RP.Implementacion de Actividades de salud Mental</t>
  </si>
  <si>
    <t>A.02.02.05</t>
  </si>
  <si>
    <t>LAS ENFERMEDADES TRANSMISIBLES Y LAS ZOONOSIS</t>
  </si>
  <si>
    <t>A.02.02.05.01</t>
  </si>
  <si>
    <t>TUBERCULOSIS</t>
  </si>
  <si>
    <t>A.02.02.05.01.01</t>
  </si>
  <si>
    <t>A.02.02.05.01.01.01</t>
  </si>
  <si>
    <t>SGP.Plan Estrategico Colombia libre de Tuberculosis 2000-2010</t>
  </si>
  <si>
    <t>A.02.02.05.01.01.02</t>
  </si>
  <si>
    <t>RP.Plan Estrategico Colombia libre de tuberculosis 2000-2010</t>
  </si>
  <si>
    <t>A.02.02.05.02</t>
  </si>
  <si>
    <t>LEPRA</t>
  </si>
  <si>
    <t>A.02.02.05.02.01</t>
  </si>
  <si>
    <t>CONTRATACION, CON LAS EMPRESAS SOCIALES DEL ESTADO</t>
  </si>
  <si>
    <t>A.02.02.05.02.01.01</t>
  </si>
  <si>
    <t>SGP.Programa LEPRA</t>
  </si>
  <si>
    <t>A.02.02.05.02.01.02</t>
  </si>
  <si>
    <t>RP.Programa LEPRA</t>
  </si>
  <si>
    <t>A.02.02.05.04</t>
  </si>
  <si>
    <t>ZOONOSIS</t>
  </si>
  <si>
    <t>A.02.02.05.04.03</t>
  </si>
  <si>
    <t>A.02.02.05.04.03.01</t>
  </si>
  <si>
    <t>RP.Implemtacion de actividades de Salud Publica en zoonosis</t>
  </si>
  <si>
    <t>A.02.02.05.04.03.02</t>
  </si>
  <si>
    <t>RP.Implementacion actividades de salud en Vectores</t>
  </si>
  <si>
    <t>A.02.02.05.04.03.03</t>
  </si>
  <si>
    <t>SGP.Implementacion actividades de salud en vectores</t>
  </si>
  <si>
    <t>A.02.02.05.04.03.04</t>
  </si>
  <si>
    <t>RP.Construccion y/o adecuacion de un espacio para el coso Municipal</t>
  </si>
  <si>
    <t>A.02.02.05.04.07</t>
  </si>
  <si>
    <t>TALENTO HUMANO QUE DESARROLLO FUNCIONES DE CARACTER OPERATIVO</t>
  </si>
  <si>
    <t>A.02.02.05.04.07.01</t>
  </si>
  <si>
    <t>A.02.02.06</t>
  </si>
  <si>
    <t>ENFERMEDADES CRONICAS NO TRANSMISIBLES</t>
  </si>
  <si>
    <t>A.02.02.06.01</t>
  </si>
  <si>
    <t>A.02.02.06.01.01</t>
  </si>
  <si>
    <t>RP.Implementacion de actividades de enfermedades cronicas</t>
  </si>
  <si>
    <t>A.02.02.06.01.02</t>
  </si>
  <si>
    <t>SGP.Implementacion de actividades de enfermedades cronicas</t>
  </si>
  <si>
    <t>A.02.02.06.01.03</t>
  </si>
  <si>
    <t>RP.Deteccion precoz de Cancer</t>
  </si>
  <si>
    <t>A.02.02.07</t>
  </si>
  <si>
    <t>NUTRICION</t>
  </si>
  <si>
    <t>A.02.02.07.03</t>
  </si>
  <si>
    <t>A.02.02.07.03.01</t>
  </si>
  <si>
    <t>RP.Implementacion de actividaes en salud Publica Nutricional</t>
  </si>
  <si>
    <t>A.02.02.08</t>
  </si>
  <si>
    <t>SEGURIDAD SANITARIA Y DEL AMBIENTE</t>
  </si>
  <si>
    <t>A.02.02.08.03</t>
  </si>
  <si>
    <t>A.02.02.08.03.01</t>
  </si>
  <si>
    <t>RP.Control y Mediciones xx factores calidad agua</t>
  </si>
  <si>
    <t>A.02.02.08.03.02</t>
  </si>
  <si>
    <t>RP.Analisis de alimentos</t>
  </si>
  <si>
    <t>A.02.02.08.03.03</t>
  </si>
  <si>
    <t>SGP.Control y Medicones  xx factores Calidad agua</t>
  </si>
  <si>
    <t>A.02.02.08.03.04</t>
  </si>
  <si>
    <t>RP.Formular e implementar la politica de proteccion animal</t>
  </si>
  <si>
    <t>A.02.02.08.03.05</t>
  </si>
  <si>
    <t>RP.Control de Decomisos</t>
  </si>
  <si>
    <t>A.02.02.08.06</t>
  </si>
  <si>
    <t>A.02.02.08.06.01</t>
  </si>
  <si>
    <t>A.02.02.10</t>
  </si>
  <si>
    <t>VIGILANCIA EN SALUD PUBLICA</t>
  </si>
  <si>
    <t>A.02.02.10.01</t>
  </si>
  <si>
    <t>A.02.02.10.01.01</t>
  </si>
  <si>
    <t>RP.Apoyo a la gestion de la vigilancia en Salud Publica</t>
  </si>
  <si>
    <t>A.02.03</t>
  </si>
  <si>
    <t>PRESTACIONES DE SERVICIOS A LA POBLACION POBRE EN LO NO CUBIERTO CON SUBSIDIOS A LA DEMANDA</t>
  </si>
  <si>
    <t>A.02.03.01</t>
  </si>
  <si>
    <t>PRESTACION DE SERVICIOS DE SALUD PARA LA POBLACION POBRE NO ASEGURADA</t>
  </si>
  <si>
    <t>A.02.03.01.01</t>
  </si>
  <si>
    <t>SERVICIOS CONTRATADOS CON EMPRESAS SOCIALES DEL ESTADO</t>
  </si>
  <si>
    <t>A.02.03.01.01.01</t>
  </si>
  <si>
    <t>BAJO NIVEL DE COMPLEJIDAD</t>
  </si>
  <si>
    <t>A.02.03.01.01.01.01</t>
  </si>
  <si>
    <t>RP.Bajo Nivel de Complejidad</t>
  </si>
  <si>
    <t>A.02.04</t>
  </si>
  <si>
    <t>OTROS GASTOS EN SALUD</t>
  </si>
  <si>
    <t>A.02.04.09</t>
  </si>
  <si>
    <t>INVERSIONES DIRECTAS EN LA RED PUBLICA SEGUN PLAN BIENAL EN  INFRAESTRUCTURA</t>
  </si>
  <si>
    <t>A.02.04.09.01</t>
  </si>
  <si>
    <t>RP.Mantenimiento y mejoramiento Infraestructura del Hospital Area de Urgencias</t>
  </si>
  <si>
    <t>A.02.04.13</t>
  </si>
  <si>
    <t>PROMOCIONAL SOCIAL</t>
  </si>
  <si>
    <t>A.02.04.13.02</t>
  </si>
  <si>
    <t>ENTORNO FAMILIAR CULTURAL Y SOCIAL</t>
  </si>
  <si>
    <t>A.02.04.13.02.02</t>
  </si>
  <si>
    <t>RP.Implementacion de Actividades de Promocion Social</t>
  </si>
  <si>
    <t>A.03</t>
  </si>
  <si>
    <t>AGUA POTABLE Y SANEAMIENTO BASICO SIN INCLUIR PROYECTOS DE VIS</t>
  </si>
  <si>
    <t>A.03.10</t>
  </si>
  <si>
    <t>SERVICIO DE ACUEDUCTO</t>
  </si>
  <si>
    <t>A.03.10.01</t>
  </si>
  <si>
    <t>ACUEDUCTO-CAPTACION</t>
  </si>
  <si>
    <t>A.03.10.01.01</t>
  </si>
  <si>
    <t>SGP.PG.Ampliacion,mejoramiento y mantenimiento de los sistemas de Acueducto del Municipio.</t>
  </si>
  <si>
    <t>A.03.10.03</t>
  </si>
  <si>
    <t>ACUEDUCTO-ALMACENAMIENTO</t>
  </si>
  <si>
    <t>A.03.10.03.01</t>
  </si>
  <si>
    <t>SGPPG.Ampliacion y Mejoramiento de los SIstemas de Acueducto del Municipio.</t>
  </si>
  <si>
    <t>A.03.10.04</t>
  </si>
  <si>
    <t>ACUEDUCTO TRATAMIENTO</t>
  </si>
  <si>
    <t>A.03.10.04.01</t>
  </si>
  <si>
    <t>SGP.Ampliacion y Mejoramiento de los Sistemas de Acueducto del Municipio.</t>
  </si>
  <si>
    <t>A.03.10.04.02</t>
  </si>
  <si>
    <t>RP.SDO/2015 Construccion infraestructura para mitigar el desabastecimiento de agua potable</t>
  </si>
  <si>
    <t>A.03.10.05</t>
  </si>
  <si>
    <t>ACUEDUCTO-CONDUCCION</t>
  </si>
  <si>
    <t>A.03.10.05.01</t>
  </si>
  <si>
    <t>SGP.PG.Ampliacion,Mejoramiento y mantenimiento de los sistemas de Acueducto del municipio</t>
  </si>
  <si>
    <t>A.03.10.05.02</t>
  </si>
  <si>
    <t>RP.SADO/2015 Construccion para mitigar el desbastecimientode agua potable</t>
  </si>
  <si>
    <t>A.03.10.06</t>
  </si>
  <si>
    <t>ACUEDUCTO-MACROMEDICION</t>
  </si>
  <si>
    <t>A.03.10.06.01</t>
  </si>
  <si>
    <t>SGP.PG.Ampliacion,mejoramiento y mantenimiento de los sistemas de Acueducto del Municipio</t>
  </si>
  <si>
    <t>A.03.10.08</t>
  </si>
  <si>
    <t>ACUEDUCTO .MICROMEDICION</t>
  </si>
  <si>
    <t>A.03.10.08.01</t>
  </si>
  <si>
    <t>SGP.PG.Ampliacion,mejoramiento y Mantenimiento de los sistemas de Acueducto del municipio</t>
  </si>
  <si>
    <t>A.03.10.12</t>
  </si>
  <si>
    <t>ACUEDUCTO-FORMULACION IMPLEMENTACION Y ACCIONES DE FORTALECIMIENTO PARA LA ADMINISTRACION Y OPERACION DE LOS SERVICIOS</t>
  </si>
  <si>
    <t>A.03.10.12.01</t>
  </si>
  <si>
    <t>RP.Formulacion y ejecucion de la politica del servicio de Acueducto</t>
  </si>
  <si>
    <t>A.03.10.12.02</t>
  </si>
  <si>
    <t>ELEC.SDO/2015 Fortalecimiento para la administracion y operacion del servicio de Acueducto.</t>
  </si>
  <si>
    <t>A.03.10.12.03</t>
  </si>
  <si>
    <t>ELEC.RF.SDO/2015 Fortalecimiento pa la administracion y operacion del servicio de Acueducto</t>
  </si>
  <si>
    <t>A.03.10.13</t>
  </si>
  <si>
    <t>ACUEDUCTO SUBSIDIOS</t>
  </si>
  <si>
    <t>A.03.10.13.01</t>
  </si>
  <si>
    <t>SGP.FSRI Acueducto ESPY</t>
  </si>
  <si>
    <t>A.03.10.13.02</t>
  </si>
  <si>
    <t>RP.FSRI Acueducto ESPY</t>
  </si>
  <si>
    <t>A.03.10.13.03</t>
  </si>
  <si>
    <t>RP.FSRI Acueducto ACUATRINIDAD</t>
  </si>
  <si>
    <t>A.03.10.13.04</t>
  </si>
  <si>
    <t>RP`.FSRI Acueducto SAN MARCOS</t>
  </si>
  <si>
    <t>A.03.10.13.05</t>
  </si>
  <si>
    <t>RP.FSRI Acueducto EMCALI</t>
  </si>
  <si>
    <t>A.03.11</t>
  </si>
  <si>
    <t>SERVICIO DE ALCANTARILLADO</t>
  </si>
  <si>
    <t>A.03.11.01</t>
  </si>
  <si>
    <t>ALCANTARILLADO-RECOLECCION</t>
  </si>
  <si>
    <t>A.03.11.01.01</t>
  </si>
  <si>
    <t>VAL.Alcantarillado PEZI</t>
  </si>
  <si>
    <t>A.03.11.01.02</t>
  </si>
  <si>
    <t>RP.Construccion Mantenimiento y Mejoramiento sistema de Alcantarillado del Municipio de yumbo-Colector Corvivlle Fase II</t>
  </si>
  <si>
    <t>A.03.11.01.03</t>
  </si>
  <si>
    <t>SGP.PG.Construccion Mantenimiento y Mejoramiento sistema de Alcantarillado del Municipio de Yumbo-Colector  Corvivalle fase II</t>
  </si>
  <si>
    <t>A.03.11.01.04</t>
  </si>
  <si>
    <t>RP.SDO/2015 Construccion Mantenimiento y Mejoramiento sistema de Alcantarillado del Municipio de Yumbo-Colector Corvivalle Fase II</t>
  </si>
  <si>
    <t>A.03.11.01.05</t>
  </si>
  <si>
    <t>SGP.Construccion Mantenimiento y Mejoramiento sistema de Alcantarillado del Municipio de Yumbo-Colector Corvivalle fase II</t>
  </si>
  <si>
    <t>A.03.11.01.06</t>
  </si>
  <si>
    <t>RP.SDO/2015 Reposicion y obras complementarias zona urbana</t>
  </si>
  <si>
    <t>A.03.11.01.07</t>
  </si>
  <si>
    <t>RP.SDO/2014. mantenimiento canales y colectores para el manejo de escorrentías y aguas lluvias para la mitigación de riesgo de inundaciones</t>
  </si>
  <si>
    <t>A.03.11.02</t>
  </si>
  <si>
    <t>ALCANTARILLADO-TRANSPORTE</t>
  </si>
  <si>
    <t>A.03.11.02.01</t>
  </si>
  <si>
    <t>SGP.SDO/2015 Construccion de canales rectagunlares cll 15 entre 23 y cruce laguna Cencar.</t>
  </si>
  <si>
    <t>A.03.11.02.02</t>
  </si>
  <si>
    <t>SGP.RF/2015 Construccion de canales rectangulares clle 15 entre 23 cruce laguna Cencar.</t>
  </si>
  <si>
    <t>A.03.11.02.03</t>
  </si>
  <si>
    <t>SGPPG.SDO/2015 Construccion de canales Rectangulares call 15 entre 23 y cruce laguna cencar.</t>
  </si>
  <si>
    <t>A.03.11.02.04</t>
  </si>
  <si>
    <t>SGPPG.RF./2015.Construccion de canales rectangulares cll 15 entre 23 y cruce laguna Cencar.</t>
  </si>
  <si>
    <t>A.03.11.02.05</t>
  </si>
  <si>
    <t>RP.SDO/2015 Construccion de canales rectangulares cll 15 edntre 23 y cruce laguna Cencar.</t>
  </si>
  <si>
    <t>A.03.11.02.06</t>
  </si>
  <si>
    <t>RP.SDO/2015 Construccion Colector carrera 34 a canal existente y rehabilitacion canal en tierra al rio Cauca.</t>
  </si>
  <si>
    <t>A.03.11.03</t>
  </si>
  <si>
    <t>ALCANTARILLADO TRATAMIENTO</t>
  </si>
  <si>
    <t>A.03.11.03.01</t>
  </si>
  <si>
    <t>SGP.PG.Alcantarillado Tratamiento</t>
  </si>
  <si>
    <t>A.03.11.03.02</t>
  </si>
  <si>
    <t>SGP.Construccion planta de tratamiento de agua residuales urbana del Municipio.</t>
  </si>
  <si>
    <t>A.03.11.03.03</t>
  </si>
  <si>
    <t>RP.SDO/2015.Construccion Planta de Tratamiento de aguas residuales urbanas del Municipio</t>
  </si>
  <si>
    <t>A.03.11.05</t>
  </si>
  <si>
    <t>ALCANTARILLADO -PREINVERSION,ESTUDIOS</t>
  </si>
  <si>
    <t>A.03.11.05.01</t>
  </si>
  <si>
    <t>RP.Estudios y Diseños de los Sistemas de Alcantarillado del Municipio de Yumbo.</t>
  </si>
  <si>
    <t>A.03.11.07</t>
  </si>
  <si>
    <t>ALCANTARILLADO-FORTALECIMIENTO INSTITUCIONAL</t>
  </si>
  <si>
    <t>A.03.11.07.01</t>
  </si>
  <si>
    <t>RP.Formulacion de la Politica Publica del Servicio de Alcantarillado</t>
  </si>
  <si>
    <t>A.03.11.08</t>
  </si>
  <si>
    <t>ALCANTARILLADO-SUBSIDIOS</t>
  </si>
  <si>
    <t>A.03.11.08.01</t>
  </si>
  <si>
    <t>SGP.FSRI Alcantarillado ESPY</t>
  </si>
  <si>
    <t>A.03.11.08.02</t>
  </si>
  <si>
    <t>RP.FSRI.Alcantarillado EMCALI</t>
  </si>
  <si>
    <t>A.03.11.08.03</t>
  </si>
  <si>
    <t>RP.FSRI Alcantarillado San Marcos</t>
  </si>
  <si>
    <t>A.03.12</t>
  </si>
  <si>
    <t>SERVICIO DE ASEO</t>
  </si>
  <si>
    <t>A.03.12.07</t>
  </si>
  <si>
    <t>ASEO-SUBSIDIOS</t>
  </si>
  <si>
    <t>A.03.12.07.01</t>
  </si>
  <si>
    <t>RP.FSRI Aseo</t>
  </si>
  <si>
    <t>A.03.17</t>
  </si>
  <si>
    <t>PAGO DE DEFICIT DE INVERSION EN AGUA POTABLE Y SANEAMIENTO BASICO</t>
  </si>
  <si>
    <t>A.03.17.01</t>
  </si>
  <si>
    <t>CRE.DEFICIT Construccion alcantarillado pluvial ejecucion PEZI (FINDETER)</t>
  </si>
  <si>
    <t>A.03.17.02</t>
  </si>
  <si>
    <t>CRE.DEFICIT Alcantarillado pluvial laguna de regulacion sector Cencar-Proyecto Pezi</t>
  </si>
  <si>
    <t>A.06</t>
  </si>
  <si>
    <t>SERVICIOS PUBLICOS DIFERENTES ACUEDUCTO ALCANTARILLADO Y ASEO SIN INCLUIR PROYECTOS DE VIVIENDA DE INTERES SOCIAL</t>
  </si>
  <si>
    <t>A.06.02</t>
  </si>
  <si>
    <t>MANTENIMIENTO Y EXPANSION DEL SERVICIO DE ALUMBRADO PUBLICO</t>
  </si>
  <si>
    <t>A.06.02.02</t>
  </si>
  <si>
    <t>MANTENIMIENTO DEL SERVICIO DE ALUMBRADO PUBLICO</t>
  </si>
  <si>
    <t>A.06.02.02.01</t>
  </si>
  <si>
    <t>IAP.Mantenimiento Servicio Alumbrado Publico</t>
  </si>
  <si>
    <t>A.06.02.02.02</t>
  </si>
  <si>
    <t>IAP.SDO 2015.Modernizacion LED del sistema de alumbrado Publico</t>
  </si>
  <si>
    <t>A.08</t>
  </si>
  <si>
    <t>AGROPECUARIO</t>
  </si>
  <si>
    <t>A.08.04</t>
  </si>
  <si>
    <t>DESARROLLO RURAL INTEGRADO</t>
  </si>
  <si>
    <t>A.08.04.04</t>
  </si>
  <si>
    <t>PROMOCION DE ALIANZAS ASOCIACIONES U OTRAS FORMAS ASOCIATIVAS DE PRODUCTORES</t>
  </si>
  <si>
    <t>A.08.04.04.01</t>
  </si>
  <si>
    <t>RP.Asistencia para la Celebracion del Dia del Campesino</t>
  </si>
  <si>
    <t>A.08.04.04.02</t>
  </si>
  <si>
    <t>RP.Implementacion de estrategia que garanticen el funcionamiento del consejo de Desarrollo Rural</t>
  </si>
  <si>
    <t>A.08.04.04.03</t>
  </si>
  <si>
    <t>RP.Fortalecimiento a grupos asociativos agropecuarios</t>
  </si>
  <si>
    <t>A.08.04.04.04</t>
  </si>
  <si>
    <t>RP.Estrategia de Comercializacion Productos Campesinos</t>
  </si>
  <si>
    <t>A.08.04.05</t>
  </si>
  <si>
    <t>PROGRAMAS Y PROYECTOS DE ASISTENCIA TECNICA DIRECTA RURAL</t>
  </si>
  <si>
    <t>A.08.04.05.01</t>
  </si>
  <si>
    <t>RP.Asistencia tecnica para el fortalecimiento de los sistemas productos agropecuarios en la zona rural</t>
  </si>
  <si>
    <t>A.08.04.06</t>
  </si>
  <si>
    <t>GASTOS DE PERSONAL</t>
  </si>
  <si>
    <t>A.08.04.06.06</t>
  </si>
  <si>
    <t>PAGO DE PERSONAL TECNICO VINCULADOS A LA PRESTACION DEL SERVICIO DE ASISTENCIA TECNICA RURAL</t>
  </si>
  <si>
    <t>A.08.04.06.06.01</t>
  </si>
  <si>
    <t>RP.Asistencia Tecnica Directa Rural</t>
  </si>
  <si>
    <t>A.09</t>
  </si>
  <si>
    <t>TRANSPORTE</t>
  </si>
  <si>
    <t>A.09.01</t>
  </si>
  <si>
    <t>INFRAESTRUCTURA PROPIA DEL SECTOR</t>
  </si>
  <si>
    <t>A.09.01.01</t>
  </si>
  <si>
    <t>CONSTRUCCION DE VIAS</t>
  </si>
  <si>
    <t>A.09.01.01.01</t>
  </si>
  <si>
    <t>RP.Construccion de Vias</t>
  </si>
  <si>
    <t>A.09.01.02</t>
  </si>
  <si>
    <t>MEJORAMIENTO DE VIAS</t>
  </si>
  <si>
    <t>A.09.01.02.01</t>
  </si>
  <si>
    <t>FT.Mejoramiento de Vias</t>
  </si>
  <si>
    <t>A.09.01.02.02</t>
  </si>
  <si>
    <t>RP.Diseño y Construccion  paso peatonal Via Panorama Multiproposito COmuna 4</t>
  </si>
  <si>
    <t>A.09.01.02.03</t>
  </si>
  <si>
    <t>RP.Mejoramiento de Vias-Via a Dapa</t>
  </si>
  <si>
    <t>A.09.01.02.04</t>
  </si>
  <si>
    <t>VAL.Mejoramiento de Vias-Ejecucion PEZI</t>
  </si>
  <si>
    <t>A.09.01.02.05</t>
  </si>
  <si>
    <t>RP.Proyectos PPY Rural</t>
  </si>
  <si>
    <t>A.09.01.02.06</t>
  </si>
  <si>
    <t>RP.Proyectos PPY Urbano</t>
  </si>
  <si>
    <t>A.09.01.02.07</t>
  </si>
  <si>
    <t>RP.Mejoramiento de Vias</t>
  </si>
  <si>
    <t>A.09.01.02.08</t>
  </si>
  <si>
    <t>CRE.Obras de Infraestructura Vial Ejecucion PEZI (Val)</t>
  </si>
  <si>
    <t>A.09.01.02.09</t>
  </si>
  <si>
    <t>VAL.SDO/2015 Mejoramiento de Vias-Ejecucion PEZI</t>
  </si>
  <si>
    <t>A.09.01.02.10</t>
  </si>
  <si>
    <t>VAL.RF/2015 Mejoramiento de Vias-Ejecucion PEZI</t>
  </si>
  <si>
    <t>A.09.01.02.11</t>
  </si>
  <si>
    <t>SGP.PG. Mejoramiento de vias</t>
  </si>
  <si>
    <t>A.09.01.02.12</t>
  </si>
  <si>
    <t>RP.SDO/2015 Mejoramiento de vias</t>
  </si>
  <si>
    <t>A.09.01.03</t>
  </si>
  <si>
    <t>REHABILITACION DE VIAS</t>
  </si>
  <si>
    <t>A.09.01.03.01</t>
  </si>
  <si>
    <t>RP.Proyectos de Reparacion y Rehabilitacion de vias</t>
  </si>
  <si>
    <t>A.09.01.03.02</t>
  </si>
  <si>
    <t>SGP.PG.Rehabilitacion de vias</t>
  </si>
  <si>
    <t>A.09.01.04</t>
  </si>
  <si>
    <t>MANTENIMIENTO RUTINARIO DE VIAS</t>
  </si>
  <si>
    <t>A.09.01.04.01</t>
  </si>
  <si>
    <t>RP.Adecuacion y Mantenimiento  de Vias</t>
  </si>
  <si>
    <t>A.09.01.04.02</t>
  </si>
  <si>
    <t>RP.Adecuacion y Mantenimiento de Vias</t>
  </si>
  <si>
    <t>A.09.01.04.03</t>
  </si>
  <si>
    <t>SGP.PG.Adecuacion y Mantenimiento de vias</t>
  </si>
  <si>
    <t>A.09.01.04.04</t>
  </si>
  <si>
    <t>RP.SDO/2015 Adecuacion y Mantenimiento de Vias</t>
  </si>
  <si>
    <t>A.09.01.10</t>
  </si>
  <si>
    <t>ESTUDIOS Y PREINVERSION EN INFRAESTRUCTURA</t>
  </si>
  <si>
    <t>A.09.01.10.01</t>
  </si>
  <si>
    <t>RP.Estudios Tecnicos Mejoramiento cra 3 y 4</t>
  </si>
  <si>
    <t>A.09.01.10.02</t>
  </si>
  <si>
    <t>FT.Estudios Tecnicos Mejoramiento cras 3 y 4</t>
  </si>
  <si>
    <t>A.09.01.10.03</t>
  </si>
  <si>
    <t>FT.Adecuacon y Mantenimiento de Vias</t>
  </si>
  <si>
    <t>A.09.01.10.04</t>
  </si>
  <si>
    <t>RP.Adecuacion y Mantenimiento de vias</t>
  </si>
  <si>
    <t>A.09.01.12</t>
  </si>
  <si>
    <t>INTERVENTORIA DE PROYECTOS DE CONSTRUCCION Y MANTENIMIENTO  DE INFRAESTRUCTURA DE TRANSPORTE</t>
  </si>
  <si>
    <t>A.09.01.12.01</t>
  </si>
  <si>
    <t>RP.Mejoramiento de vias del Municipio</t>
  </si>
  <si>
    <t>A.09.01.12.02</t>
  </si>
  <si>
    <t>VAL.Interventoria Mejoramiento de vias Ejecucion PEZI</t>
  </si>
  <si>
    <t>A.09.01.12.03</t>
  </si>
  <si>
    <t>RP.SDO/2015 Interventoria de proyectos de construccion y mantenimiento infraestructura de transporte</t>
  </si>
  <si>
    <t>A.09.16</t>
  </si>
  <si>
    <t>PLANES DE TRANSITO,EDUCACION,DOTACION DE EQUIPOS Y SEGURIDAD VIAL</t>
  </si>
  <si>
    <t>A.09.16.01</t>
  </si>
  <si>
    <t>ADQUISICION Y/O PRODUCCION DE EQUIPOS MATERIALES,SUMINSITROS Y SERVICIOS PROPIS DEL SECTOR</t>
  </si>
  <si>
    <t>A.09.16.01.01</t>
  </si>
  <si>
    <t>FT.Asistencia para el fortalecimiento de los procesos adtivos y operativos de la Secretaria de Transito.</t>
  </si>
  <si>
    <t>A.09.16.01.02</t>
  </si>
  <si>
    <t>RP.Asistencia para el fortalecimiento de los procesos administrativos y operativos de la secretaria de transito</t>
  </si>
  <si>
    <t>A.09.16.01.03</t>
  </si>
  <si>
    <t>FT.SDO/2015 Asistencia para el fortalecimiento de los procesos adtivos y operativos de la Secretaria de Transito.</t>
  </si>
  <si>
    <t>A.09.16.01.04</t>
  </si>
  <si>
    <t>FT.RF/2015 Asistencia para el fortalecimiento de los procesos adtivos y operativos de la Secretaria de Transito.</t>
  </si>
  <si>
    <t>A.09.16.01.05</t>
  </si>
  <si>
    <t>RP.SDO/2014 Asistencia para el fortalecimiento de los procesos administrativos y operativos de la secretaria de Transito.</t>
  </si>
  <si>
    <t>A.09.18</t>
  </si>
  <si>
    <t>PAGO DEFICIT DE INVERSION EN TRANSPORTE</t>
  </si>
  <si>
    <t>A.09.18.01</t>
  </si>
  <si>
    <t>CRE.DEFICIT Obras de Infraestructura Vial-Ejecucion PEZI-VAL.</t>
  </si>
  <si>
    <t>A.09.18.02</t>
  </si>
  <si>
    <t>CRE.DEFICIT Mejoramiento de Vias</t>
  </si>
  <si>
    <t>A.10</t>
  </si>
  <si>
    <t>AMBIENTAL</t>
  </si>
  <si>
    <t>A.10.01</t>
  </si>
  <si>
    <t>PROGRAMAS DE SANEAMIENTO AMBIENTAL,DISPOSICION,ELIMINACION Y RECICLAJE DE RESIDUOS LIQUIDOS Y SOLIDOS</t>
  </si>
  <si>
    <t>A.10.01.02</t>
  </si>
  <si>
    <t>DISPOSICION ELIMINACION Y RECICLAJE DE RESIDUOS  LIQUIDOS Y SOLIDOS</t>
  </si>
  <si>
    <t>A.10.01.02.01</t>
  </si>
  <si>
    <t>RP.Aprovechamiento de Manejo de los Residuos Solidos</t>
  </si>
  <si>
    <t>A.10.01.02.02</t>
  </si>
  <si>
    <t>RP.Implementacion del Plan de Gestion Integral Residuos Solidos.</t>
  </si>
  <si>
    <t>A.10.01.02.03</t>
  </si>
  <si>
    <t>RP.SDO/2014. Plan de gestión integral de residuos sólidos -PGIRS- estrato arbóreo, corte, césped y poda</t>
  </si>
  <si>
    <t>A.10.01.08</t>
  </si>
  <si>
    <t>CONSERVACION PROTECCION RESTAURACION Y APROVECHAMIENTO DE RECURSOS NATURALES Y DEL MEDIO AMBIENTE</t>
  </si>
  <si>
    <t>A.10.01.08.01</t>
  </si>
  <si>
    <t>RP.Sistema Municipal de Areas Protegidas SIMAP</t>
  </si>
  <si>
    <t>A.10.06</t>
  </si>
  <si>
    <t>DIVULGACION ASISTENCIA TECNICA Y CAPACITACION DEL RECUROS HUMANO</t>
  </si>
  <si>
    <t>A.10.06.06</t>
  </si>
  <si>
    <t>EDUCACION AMBIENTAL NO FORMAL</t>
  </si>
  <si>
    <t>A.10.06.06.01</t>
  </si>
  <si>
    <t>RP.Fomento de la Cultura Ambiental en Yumbo</t>
  </si>
  <si>
    <t>A.10.10</t>
  </si>
  <si>
    <t>ADQUISICION DE INFRAESTRUCTURA PROPIA DEL SECTOR</t>
  </si>
  <si>
    <t>A.10.10.10</t>
  </si>
  <si>
    <t>ADQUISICION DE AREAS DE INTERES PARA ACUEDUCTOS MPALES Y PAGO DE SERVICIOS AMBIENTALES</t>
  </si>
  <si>
    <t>A.10.10.10.01</t>
  </si>
  <si>
    <t>ADQUISICION DE AREAS DE INTERES PARA EL ACUEDUCTO MUNICIPAL</t>
  </si>
  <si>
    <t>A.10.10.10.01.01</t>
  </si>
  <si>
    <t>RP.Adquisicion y Manejo de Predios de Interes Publico</t>
  </si>
  <si>
    <t>A.10.10.10.02</t>
  </si>
  <si>
    <t>PAGO DE SERVICIOS AMBIENTALES</t>
  </si>
  <si>
    <t>A.10.10.10.02.01</t>
  </si>
  <si>
    <t>RP.Adecuacion y Mantenimiento Predios de Interes Hidrico</t>
  </si>
  <si>
    <t>A.12</t>
  </si>
  <si>
    <t>PREVENCION Y ATENCION DE DESASTRES</t>
  </si>
  <si>
    <t>A.12.01</t>
  </si>
  <si>
    <t>PROTECCION Y BIENESTAR SOCIAL DEL RECURSO HUMANO</t>
  </si>
  <si>
    <t>A.12.01.03</t>
  </si>
  <si>
    <t>ADECUACION DE AREAS URBANAS Y RURALES EN ZONAS DE ALTO RIESGO</t>
  </si>
  <si>
    <t>A.12.01.03.01</t>
  </si>
  <si>
    <t>RP.Prevencion de riesgos por deslizamientos</t>
  </si>
  <si>
    <t>A.12.01.06</t>
  </si>
  <si>
    <t>ATENCION DE DESASTRES</t>
  </si>
  <si>
    <t>A.12.01.06.02</t>
  </si>
  <si>
    <t>RECURSOS DEDICADOS AL PAGO ARRIENDOS A LA PROVISION DE ALBERGUES TEMPORALES</t>
  </si>
  <si>
    <t>A.12.01.06.02.01</t>
  </si>
  <si>
    <t>RP. Pago Arriendos</t>
  </si>
  <si>
    <t>A.12.01.07</t>
  </si>
  <si>
    <t>FORTALECIMIENTO DE LOS COMITES DE PREVENCION Y ATENCION DE DESASTRES</t>
  </si>
  <si>
    <t>A.12.01.07.01</t>
  </si>
  <si>
    <t>RP.Fortalecimiento Consejo Municipal del Riesgo</t>
  </si>
  <si>
    <t>A.12.01.08</t>
  </si>
  <si>
    <t>PREVENCION PROTECCION Y CONTINGENCIAS EN OBRAS DE INFRAESTRUTCTURA ESTRATEGICA</t>
  </si>
  <si>
    <t>A.12.01.08.01</t>
  </si>
  <si>
    <t>RP.Obras para la prevencion y mitigacion de riesgos-dragado rio Yumbo.</t>
  </si>
  <si>
    <t>A.12.01.10</t>
  </si>
  <si>
    <t>INVERSION EN INFRAESTRUCTURA FISICA PARA PREVENCION Y REFORZAMIENTO ESTRUCTURAL</t>
  </si>
  <si>
    <t>A.12.01.10.01</t>
  </si>
  <si>
    <t>RP.Obras para la Prevencion y Atencion de efectos causados por el cambio climatico en Yumbo.Muro rio Yumbo.</t>
  </si>
  <si>
    <t>A.12.01.10.02</t>
  </si>
  <si>
    <t>RP.Obras  para la prevencion y mitigacion de riesgos-muro rio Mulalo</t>
  </si>
  <si>
    <t>A.12.01.10.03</t>
  </si>
  <si>
    <t>RP.Obras para la prevencion y mitigac ion de riesgo-muro de contencion</t>
  </si>
  <si>
    <t>A.12.12</t>
  </si>
  <si>
    <t>CONTRATOS CELEBRADOS CON CUERPO DE BOMBEROS PARA LA PREVENCION Y CONTROL DE INCENDIOS.</t>
  </si>
  <si>
    <t>A.12.12.01</t>
  </si>
  <si>
    <t>STB.Actividaes Bomberiles-Convenio CBV</t>
  </si>
  <si>
    <t>A.12.12.02</t>
  </si>
  <si>
    <t>STB.SDO/2015 Actividades Bomberiles-Convenio CBV</t>
  </si>
  <si>
    <t>A.12.12.03</t>
  </si>
  <si>
    <t>STB.RF./2015 Actividades Bomberiles-Convenio CBV</t>
  </si>
  <si>
    <t>A.12.15</t>
  </si>
  <si>
    <t>PAGO DEFICIT DE INVERSION EN PREVENCION Y ATENCION DE DESASTRE</t>
  </si>
  <si>
    <t>A.12.15.01</t>
  </si>
  <si>
    <t>CRE.DEFICIT VF.Obras para la prevencion y atencion de efectos causados por el cambio climatico en Yumbo.</t>
  </si>
  <si>
    <t>A.13</t>
  </si>
  <si>
    <t>PROMOCION DEL DESARROLLO</t>
  </si>
  <si>
    <t>A.13.01</t>
  </si>
  <si>
    <t>A.13.01.01</t>
  </si>
  <si>
    <t>PROMOCION DE ASOCIACIONES Y ALIANZAS PARA EL DESARROLLO EMPRESARIAL E INDUSTRIAL</t>
  </si>
  <si>
    <t>A.13.01.01.01</t>
  </si>
  <si>
    <t>CAPACITACION PARA LA GENERACION DE INGRESOS</t>
  </si>
  <si>
    <t>A.13.01.01.01.01</t>
  </si>
  <si>
    <t>RP.Implementacion de Acciones para facilitar el acceso laboral a la Poblacion.</t>
  </si>
  <si>
    <t>A.13.01.01.02</t>
  </si>
  <si>
    <t>FOMENTO A LA COMPETITIVIDAD</t>
  </si>
  <si>
    <t>A.13.01.01.02.01</t>
  </si>
  <si>
    <t>RP.Asistencia para le fortalecimiento del programa empresarial</t>
  </si>
  <si>
    <t>A.13.01.01.02.02</t>
  </si>
  <si>
    <t>RP.Implementacion de acciones para el fortalecimiento minero en el Mpio.</t>
  </si>
  <si>
    <t>A.13.01.04</t>
  </si>
  <si>
    <t>ASISTENCIA TECNICA EN PROCESOS DE PRODUCCION,DISTRIBUCION Y COMERCIALIZACION Y ACCESO A FUENTES DE FINANCIACION</t>
  </si>
  <si>
    <t>A.13.01.04.01</t>
  </si>
  <si>
    <t>RP.Asistencia proyectos Productivos para los Sectores Vulnerables</t>
  </si>
  <si>
    <t>A.13.01.04.02</t>
  </si>
  <si>
    <t>SGP.PG.Asistencia proyectos productivos para los sectores Vulnerables</t>
  </si>
  <si>
    <t>A.13.01.04.03</t>
  </si>
  <si>
    <t>RP.Asistencia Proyectos Productivos para los Sectores  VulnerableS-Sustitucion Moto Taxistas</t>
  </si>
  <si>
    <t>A.13.01.05</t>
  </si>
  <si>
    <t>PROMOCION DEL DESARROLLO TURISTICO</t>
  </si>
  <si>
    <t>A.13.01.05.01</t>
  </si>
  <si>
    <t>RP.Desarrollo Turistico en el Municipio</t>
  </si>
  <si>
    <t>A.14</t>
  </si>
  <si>
    <t>ATENCION A GRUPOS VULNERABLE-PROMOCION SOCIAL</t>
  </si>
  <si>
    <t>A.14.01</t>
  </si>
  <si>
    <t>A.14.01.01</t>
  </si>
  <si>
    <t>PROTECCION INTEGRAL A LA PRIMERA INFANCIA</t>
  </si>
  <si>
    <t>A.14.01.01.05</t>
  </si>
  <si>
    <t>PROGRAMA DE ATENCION INTEGRAL A LA PRIMERA INFANCIA-PAIPI</t>
  </si>
  <si>
    <t>A.14.01.01.05.01</t>
  </si>
  <si>
    <t>RP.Atencion Integral a la Primera Infancia</t>
  </si>
  <si>
    <t>A.14.01.01.05.02</t>
  </si>
  <si>
    <t>RP.Prestacion DIrecta del Servicio</t>
  </si>
  <si>
    <t>A.14.01.01.05.03</t>
  </si>
  <si>
    <t>RP.SDO 2015.Atencion Integral a la Primera Infancia</t>
  </si>
  <si>
    <t>A.14.01.01.05.04</t>
  </si>
  <si>
    <t>RP.Operacion CDis</t>
  </si>
  <si>
    <t>A.14.01.01.10</t>
  </si>
  <si>
    <t>CONSTRUCCION DE INFRAESTRUCTURA</t>
  </si>
  <si>
    <t>A.14.01.01.10.01</t>
  </si>
  <si>
    <t>INFRAESTRUCTURA NUEVA/AMPLIACIONES</t>
  </si>
  <si>
    <t>A.14.01.01.10.01.01</t>
  </si>
  <si>
    <t>RP.Construccion Centro de Desarrollo Infantil</t>
  </si>
  <si>
    <t>A.14.01.01.10.02</t>
  </si>
  <si>
    <t>ADECUACION DE INFRAESTRUCTURA EXISTENTE</t>
  </si>
  <si>
    <t>A.14.01.01.10.02.01</t>
  </si>
  <si>
    <t>SGP.CONPES 152 Adecuacion y mantenimiento CDI</t>
  </si>
  <si>
    <t>A.14.01.01.13</t>
  </si>
  <si>
    <t>ESTRATEGIA DE ATENCION EN SALUD-MIS PRIMEROAS DIAS DE VIDA</t>
  </si>
  <si>
    <t>A.14.01.01.13.01</t>
  </si>
  <si>
    <t>ATENCION DEL PARTO INTEGRAL</t>
  </si>
  <si>
    <t>A.14.01.01.13.01.01</t>
  </si>
  <si>
    <t>SGP.CONPES 181 Adecuacion Infraestructura en salud para la proteccion de la Primera Infancia.</t>
  </si>
  <si>
    <t>A.14.01.01.13.01.02</t>
  </si>
  <si>
    <t>SGP.RF.CONPES 1RA INF.Adecuacion Infraestructura en Salud para la proteccion de la Primera Infancia.</t>
  </si>
  <si>
    <t>A.14.01.01.13.04</t>
  </si>
  <si>
    <t>ATENCION AMBULATORIA DE URGENCIAS Y HOSPITALIZACION PEDIATRICA</t>
  </si>
  <si>
    <t>A.14.01.01.13.04.02</t>
  </si>
  <si>
    <t>FORTALECIMIENTO A LA HOSPITALIZACION PEDIATRICA</t>
  </si>
  <si>
    <t>A.14.01.01.13.04.02.01</t>
  </si>
  <si>
    <t>SGP.CONPES 181 Adecuacion Infraestructura 
en salud para la proteccion de la primera infancia</t>
  </si>
  <si>
    <t>A.14.01.01.13.04.03</t>
  </si>
  <si>
    <t>FORTALECIMIENTO A LA RED DE FRIO PAI</t>
  </si>
  <si>
    <t>A.14.01.01.13.04.03.01</t>
  </si>
  <si>
    <t>SGP.CONPES 181.Adecuacion Infraestructura en salud para la proteccion de la PRimera Infancia.</t>
  </si>
  <si>
    <t>A.14.01.02</t>
  </si>
  <si>
    <t>PROTECCION INTEGRAL DE LA NIÑEZ</t>
  </si>
  <si>
    <t>A.14.01.02.03</t>
  </si>
  <si>
    <t>CONTRATACION DEL SERVICIO</t>
  </si>
  <si>
    <t>A.14.01.02.03.01</t>
  </si>
  <si>
    <t>RP.Atencion a la Infancia y la niñez en el Municipio</t>
  </si>
  <si>
    <t>A.14.01.02.03.02</t>
  </si>
  <si>
    <t>RP.SDO/2015.Atencion Integral a la Infancia y la niñez en el Municipio.</t>
  </si>
  <si>
    <t>A.14.01.02.04</t>
  </si>
  <si>
    <t>PRESTACION DIRECTA DEL SERVICIO</t>
  </si>
  <si>
    <t>A.14.01.02.04.01</t>
  </si>
  <si>
    <t>A.14.01.02.04.01.01</t>
  </si>
  <si>
    <t>RP.Prestacion Directa Operacion</t>
  </si>
  <si>
    <t>A.14.01.03</t>
  </si>
  <si>
    <t>PROTECCION INTEGRAL A LA ADOLESCENCIA</t>
  </si>
  <si>
    <t>A.14.01.03.03</t>
  </si>
  <si>
    <t>A.14.01.03.03.01</t>
  </si>
  <si>
    <t>RP.Implementar Estrategias de Proteccion y Restitucion de Derechos del niño  y adolescentes en SItuacion de Vulnerabiidad en el Municipio niño y adolescentes en situacion de Vulnerabilidad en el Municipio.</t>
  </si>
  <si>
    <t>A.14.01.03.03.02</t>
  </si>
  <si>
    <t>RP.SDO/2015.Implementar Estrategiasa de proteccion y restitucion de derechos del niño y adolescentes en situacion de vulnerabilidad en el municipio niño y adolescentes en situacion de vulnerabilidad en el municipio.</t>
  </si>
  <si>
    <t>A.14.01.03.04</t>
  </si>
  <si>
    <t>A.14.01.03.04.01</t>
  </si>
  <si>
    <t>TALENTO HUMANO QUE DESARROLLA FUNCIONES DE CARACTER OOPERATIVO</t>
  </si>
  <si>
    <t>A.14.01.03.04.01.01</t>
  </si>
  <si>
    <t>RP.Prestacion DIrecta Operacion</t>
  </si>
  <si>
    <t>A.14.01.04</t>
  </si>
  <si>
    <t>ATENCION Y APOYO AL ADULTO MAYOR</t>
  </si>
  <si>
    <t>A.14.01.04.01</t>
  </si>
  <si>
    <t>A.14.01.04.01.01</t>
  </si>
  <si>
    <t>ESTAMPILLA ADULTO MAYOR.Centro Hogar Dia</t>
  </si>
  <si>
    <t>A.14.01.04.03</t>
  </si>
  <si>
    <t>A.14.01.04.03.01</t>
  </si>
  <si>
    <t>RP.Asistencia y Atencion Integral a la comunidad Adulto Mayor en el Municipio.</t>
  </si>
  <si>
    <t>A.14.01.04.03.02</t>
  </si>
  <si>
    <t>RP.SDO 2015-Asistencia y atencion Integral a la Comunidad Adulto mayor en el Municipio.</t>
  </si>
  <si>
    <t>A.14.01.04.04</t>
  </si>
  <si>
    <t>A.14.01.04.04.01</t>
  </si>
  <si>
    <t>A.14.01.04.04.01.01</t>
  </si>
  <si>
    <t>RP.Prestacion directa Operacion</t>
  </si>
  <si>
    <t>A.14.01.07</t>
  </si>
  <si>
    <t>PROGRAMAS DE DISCAPACIDAD EXCLUYENDO ACCIONES DE SALUD PUBLICA</t>
  </si>
  <si>
    <t>A.14.01.07.03</t>
  </si>
  <si>
    <t>A.14.01.07.03.01</t>
  </si>
  <si>
    <t>RP.Asistencia integral a la poblacion en situacion de discapacidad en el Municipio</t>
  </si>
  <si>
    <t>A.14.01.07.04</t>
  </si>
  <si>
    <t>A.14.01.07.04.01</t>
  </si>
  <si>
    <t>TALENTO HUMANO QUE DESARROLLA FUNCIONES DE CARACTECTER OPERATIVO</t>
  </si>
  <si>
    <t>A.14.01.07.04.01.01</t>
  </si>
  <si>
    <t>A.14.01.09</t>
  </si>
  <si>
    <t>ATENCION Y APOYO A LOS GRUPOS INDIGENAS</t>
  </si>
  <si>
    <t>A.14.01.09.01</t>
  </si>
  <si>
    <t>RP.Asistencia.Atencion y apoyo a los Grupos Etnicos en el Municipio.</t>
  </si>
  <si>
    <t>A.14.01.10</t>
  </si>
  <si>
    <t>AFROCOLOMBIANOS</t>
  </si>
  <si>
    <t>A.14.01.10.01</t>
  </si>
  <si>
    <t>RP.Contratacion Servicios Atencion y apoyo</t>
  </si>
  <si>
    <t>A.14.01.13</t>
  </si>
  <si>
    <t>PROGRAMAS,DISEÑADOS PARA LA SUPERACION DE LA POBREZA EXTREMA EN EL MARCO DE LA RED JUNTOS-FAMILIAS EN ACCION</t>
  </si>
  <si>
    <t>A.14.01.13.01</t>
  </si>
  <si>
    <t>A.14.01.13.01.01</t>
  </si>
  <si>
    <t>RP.Superacion de la pobreza extrema en el Mpio.</t>
  </si>
  <si>
    <t>A.14.01.17</t>
  </si>
  <si>
    <t>ATENCION Y APOYO A LA POBLACION L.G.T.B.</t>
  </si>
  <si>
    <t>A.14.01.17.03</t>
  </si>
  <si>
    <t>CONTRATACION DE SERVICIOS</t>
  </si>
  <si>
    <t>A.14.01.17.03.01</t>
  </si>
  <si>
    <t>RP.Asistencia,Atencion y apoyo a la diversidad sexual LGTB en el Municipio.</t>
  </si>
  <si>
    <t>A.14.01.17.04</t>
  </si>
  <si>
    <t>A.14.01.17.04.01</t>
  </si>
  <si>
    <t>A.14.01.17.04.01.01</t>
  </si>
  <si>
    <t>A.14.01.18</t>
  </si>
  <si>
    <t>PROTECCION INTEGRAL A LA JUVENTUD</t>
  </si>
  <si>
    <t>A.14.01.18.03</t>
  </si>
  <si>
    <t>A.14.01.18.03.01</t>
  </si>
  <si>
    <t>RP.Apoyo y fortalec.a la adolescencia y juventud en el municipio</t>
  </si>
  <si>
    <t>A.14.01.18.03.02</t>
  </si>
  <si>
    <t>RP.SDO/2015. Apoyo y fortalecimiento a la adolescencia y juventud en el municipio.</t>
  </si>
  <si>
    <t>A.14.01.18.04</t>
  </si>
  <si>
    <t>A.14.01.18.04.01</t>
  </si>
  <si>
    <t>A.14.01.18.04.01.01</t>
  </si>
  <si>
    <t>A.14.01.19</t>
  </si>
  <si>
    <t>ATENCION Y APOYO A LA MUJER</t>
  </si>
  <si>
    <t>A.14.01.19.01</t>
  </si>
  <si>
    <t>A.14.01.19.01.02</t>
  </si>
  <si>
    <t>FORTALECIMIENTO INSTITUCIONAL EN GENERO</t>
  </si>
  <si>
    <t>A.14.01.19.01.02.02</t>
  </si>
  <si>
    <t>RP.Asistencia para el fortalecimiento de los derechos de La mujer y la equidad de genero.</t>
  </si>
  <si>
    <t>A.14.01.19.01.02.03</t>
  </si>
  <si>
    <t>RP.SDO 2015 Asistencia para el fortalecimiento de los derechos de la mujer y la equidad de genero</t>
  </si>
  <si>
    <t>A.14.01.19.02</t>
  </si>
  <si>
    <t>A.14.01.19.02.01</t>
  </si>
  <si>
    <t>A.14.01.19.02.01.01</t>
  </si>
  <si>
    <t>A.14.01.20</t>
  </si>
  <si>
    <t>ATENCION Y APOYO A LAS VICTIMAS</t>
  </si>
  <si>
    <t>A.14.01.20.01</t>
  </si>
  <si>
    <t>VICTIMAS NO INCLUYE PROYECTOS PARA DESPLAZADOS</t>
  </si>
  <si>
    <t>A.14.01.20.01.02</t>
  </si>
  <si>
    <t>ASISTENCIA Y ATENCION INTEGRAL</t>
  </si>
  <si>
    <t>A.14.01.20.01.02.01</t>
  </si>
  <si>
    <t>RP.Asistencia y Atencion Integral a victimas del conflicto armado</t>
  </si>
  <si>
    <t>A.14.01.20.01.02.02</t>
  </si>
  <si>
    <t>A.14.01.20.01.02.02.01</t>
  </si>
  <si>
    <t>TALENTO HUMANO QUE DESARROLLA FUNCIONES DE CARACTER  OPERATIVO</t>
  </si>
  <si>
    <t>A.14.01.20.01.02.02.01.01</t>
  </si>
  <si>
    <t>A.14.01.20.01.06</t>
  </si>
  <si>
    <t>PARTICIPACION</t>
  </si>
  <si>
    <t>A.14.01.20.01.06.01</t>
  </si>
  <si>
    <t>RP.Asistencia a las Victimas del Conflicto armado</t>
  </si>
  <si>
    <t>A.14.01.20.01.07</t>
  </si>
  <si>
    <t>SISTEMAS DE INFORMACION</t>
  </si>
  <si>
    <t>A.14.01.20.01.07.01</t>
  </si>
  <si>
    <t>RP.Asistencia a las victimas del conflicto armado</t>
  </si>
  <si>
    <t>A.14.01.20.02</t>
  </si>
  <si>
    <t>ATENCIOPN APOYO A LAS VICTIMAS</t>
  </si>
  <si>
    <t>A.14.01.20.02.01</t>
  </si>
  <si>
    <t>PREVENCION Y PROTECCION</t>
  </si>
  <si>
    <t>A.14.01.20.02.01.01</t>
  </si>
  <si>
    <t>RP.Asistencia a las victimas del Conflicto armado</t>
  </si>
  <si>
    <t>A.14.01.20.02.03</t>
  </si>
  <si>
    <t>REPARACION INTEGRAL</t>
  </si>
  <si>
    <t>A.14.01.20.02.03.01</t>
  </si>
  <si>
    <t>RP.Reparacion Integral</t>
  </si>
  <si>
    <t>A.15</t>
  </si>
  <si>
    <t>EQUIPAMENTO</t>
  </si>
  <si>
    <t>A.15.01</t>
  </si>
  <si>
    <t>INFRAESTRUCTURA PROPIAS DEL SECTOR</t>
  </si>
  <si>
    <t>A.15.01.01</t>
  </si>
  <si>
    <t>PREINVERSION DE INFRAESTRUCTURA</t>
  </si>
  <si>
    <t>A.15.01.01.01</t>
  </si>
  <si>
    <t>RP.Estudios de Preinversion</t>
  </si>
  <si>
    <t>A.15.01.02</t>
  </si>
  <si>
    <t>CONSTRUCCION DE DEPENDENCIAS DE LA ADCION</t>
  </si>
  <si>
    <t>A.15.01.02.01</t>
  </si>
  <si>
    <t>RP.Construccion Archivo Central</t>
  </si>
  <si>
    <t>A.15.01.03</t>
  </si>
  <si>
    <t>MEJORAMIENTO Y MANTENIMIENTO DE LAS DEPENDENCIAS DE LA ADCION</t>
  </si>
  <si>
    <t>A.15.01.03.01</t>
  </si>
  <si>
    <t>RP.Implementacion de actividad para el mejoramiento y mantenimiento de los bienes inmuebles oficiales del municipio</t>
  </si>
  <si>
    <t>A.15.01.10</t>
  </si>
  <si>
    <t>MEJORAMIENTO DE ZONAS VERDES,PARQUES PLAZAS Y PLAZOLETAS</t>
  </si>
  <si>
    <t>A.15.01.10.01</t>
  </si>
  <si>
    <t>RP.Preservacion Zonas Verdes publicas</t>
  </si>
  <si>
    <t>A.16</t>
  </si>
  <si>
    <t>DESARROLLO COMUNITARIO</t>
  </si>
  <si>
    <t>A.16.01</t>
  </si>
  <si>
    <t>DIVULGACION ASISTENCIA TECNICA Y CAPACITACION DEL RECURSO HUMANO.</t>
  </si>
  <si>
    <t>A.16.01.01</t>
  </si>
  <si>
    <t>ASISTENCIA TECNICA PARA CONSOLIDAR PROCESOS DE PARTICIPACION CIUDADANA</t>
  </si>
  <si>
    <t>A.16.01.01.01</t>
  </si>
  <si>
    <t>RP.Capacitacion y asitencia tecnica para consolidar procesos de participacion ciudadana y control social en el Municipio.</t>
  </si>
  <si>
    <t>A.16.01.01.02</t>
  </si>
  <si>
    <t>RP.Fortalecimiento a las Organizaciones sociales ycomunitarios legalmente constituidos</t>
  </si>
  <si>
    <t>A.16.01.02</t>
  </si>
  <si>
    <t>PROCESOS DE ELECCION DE CIUDADANOS A LOS ESPACIOS DE PARTICIPACION CIUDADANA</t>
  </si>
  <si>
    <t>A.16.01.02.01</t>
  </si>
  <si>
    <t>RP.Participacion Ciudadana Procesos de eleccion ciudadana</t>
  </si>
  <si>
    <t>A.16.01.03</t>
  </si>
  <si>
    <t>CAPACITACION A LA COMUNIDAD SOBRE PARTICIPACION EN LA GESTION PUBLICA.</t>
  </si>
  <si>
    <t>A.16.01.03.01</t>
  </si>
  <si>
    <t>RP.Consolidar procesos de participacion ciudadana y control social en el Municipio</t>
  </si>
  <si>
    <t>A.17</t>
  </si>
  <si>
    <t>FORTALECIMIENTO INSTITUCIONAL</t>
  </si>
  <si>
    <t>A.17.01</t>
  </si>
  <si>
    <t>ADQUISICION Y/O PRODUCCCION DE EQUIPOS MATERIALES SUMINISTROS Y SERVICIOS PROPIOS DEL SECTOR</t>
  </si>
  <si>
    <t>A.17.01.01</t>
  </si>
  <si>
    <t>PROCESOS INTEGRALES DE EVALUACION INSTITUCIONAL Y REORGANIZACION ADMINISTRATIVA</t>
  </si>
  <si>
    <t>A.17.01.01.01</t>
  </si>
  <si>
    <t>RP.Fortalecimiento del Sistema de Atencion al Ciudadano en el Municipio.</t>
  </si>
  <si>
    <t>A.17.01.01.02</t>
  </si>
  <si>
    <t>FORTALECIMIENTO DE LA CAPACIDAD FISCAL</t>
  </si>
  <si>
    <t>A.17.01.01.02.01</t>
  </si>
  <si>
    <t>RP.Asistencia para el fortalecimiento de las finanzas del Municipio.</t>
  </si>
  <si>
    <t>A.17.01.01.03</t>
  </si>
  <si>
    <t>TECNOLOGIAS DE INFORMACION Y COMUNICACION</t>
  </si>
  <si>
    <t>A.17.01.01.03.01</t>
  </si>
  <si>
    <t>RP.Implementacion de la Estrategia Yumbo Visible para el fortalecimiento de los procesos de Comunicacion Interna y externa del Municipio.</t>
  </si>
  <si>
    <t>A.17.01.01.03.02</t>
  </si>
  <si>
    <t>RP.Soporte,Modernizacion y Actualizacion Tecnologica</t>
  </si>
  <si>
    <t>A.17.01.01.04</t>
  </si>
  <si>
    <t>RP.Sistema de seguridad y sallud en el trabajo</t>
  </si>
  <si>
    <t>A.17.01.01.05</t>
  </si>
  <si>
    <t>RP.Modernizacion de la gestion Documental</t>
  </si>
  <si>
    <t>A.17.01.01.06</t>
  </si>
  <si>
    <t>RP.Implementacion valorizacion</t>
  </si>
  <si>
    <t>A.17.02</t>
  </si>
  <si>
    <t>A.17.02.02</t>
  </si>
  <si>
    <t>PROGRAMAS DE CAPACITACION Y ASISTENCIA TECNICA ORIENTACION AL DESARROLLO EFICIENTE DE LAS COMPETENCIAS DE LEY</t>
  </si>
  <si>
    <t>A.17.02.02.01</t>
  </si>
  <si>
    <t>RP.Implementacion del Plan de Bienestar para los Empleados de la admon Central y sus familias</t>
  </si>
  <si>
    <t>A.17.02.02.02</t>
  </si>
  <si>
    <t>SANC.IMplementacion del Plan de Bienestar para los Empleados de la admon central y sus familias</t>
  </si>
  <si>
    <t>A.17.02.02.03</t>
  </si>
  <si>
    <t>RP.Implementacion de Actividades para fortalecer los programas de formacion y preparacion en competencias laborales de los Servidores Publicos del municipio.</t>
  </si>
  <si>
    <t>A.17.02.02.04</t>
  </si>
  <si>
    <t>SANC.SDO/2015 Implementacion del Plan de Bienestar para Empleados de la Admon Central y sus familias</t>
  </si>
  <si>
    <t>A.17.02.02.05</t>
  </si>
  <si>
    <t>RP.SDO/2014 Implementacion del Plan de Bienestar para Empleados de la Admon Central y sus familias</t>
  </si>
  <si>
    <t>A.17.06</t>
  </si>
  <si>
    <t>ACTUALIZACION DE INFORMACION PARA PROCESAMIENTO</t>
  </si>
  <si>
    <t>A.17.06.06</t>
  </si>
  <si>
    <t>ACTUALIZACION DEL SISBEN</t>
  </si>
  <si>
    <t>A.17.06.06.01</t>
  </si>
  <si>
    <t>RP.Administracion de la plataforma del Censo socioeconomica del Sisben</t>
  </si>
  <si>
    <t>A.17.06.07</t>
  </si>
  <si>
    <t>ESTRATIFICACION SOCIOECONOMICA</t>
  </si>
  <si>
    <t>A.17.06.07.01</t>
  </si>
  <si>
    <t>RP.Administracion y Actualizacion de la base de datos de Estratificacion Socioeconomica del Municipio.</t>
  </si>
  <si>
    <t>A.17.06.07.02</t>
  </si>
  <si>
    <t>CONT.Administracion y Actualizacion de la base de Datos de Estratificacion socioeconomica del Munipio.</t>
  </si>
  <si>
    <t>A.17.06.07.03</t>
  </si>
  <si>
    <t>CONT.SDO/2015 Administracion y Actualizacion de la base de Datos de Estratificacion Socioeconomica del Municipio.</t>
  </si>
  <si>
    <t>A.17.06.08</t>
  </si>
  <si>
    <t>ACTUALIZACION CATASTRAL.</t>
  </si>
  <si>
    <t>A.17.06.08.01</t>
  </si>
  <si>
    <t>RP.Actualizacion de la Nomenclatura</t>
  </si>
  <si>
    <t>A.17.06.09</t>
  </si>
  <si>
    <t>ELABORACION Y ACTUALIZACION DEL PLAN DE DESARROLLO</t>
  </si>
  <si>
    <t>A.17.06.09.01</t>
  </si>
  <si>
    <t>RP.Implementacion de Herramientas de planificacion Territorial en el Municipio</t>
  </si>
  <si>
    <t>A.17.06.10</t>
  </si>
  <si>
    <t>ELABORACION Y ACTUALIZACION DEL PLAN DE ORDENAMIENTO TERRITORIAL</t>
  </si>
  <si>
    <t>A.17.06.10.01</t>
  </si>
  <si>
    <t>RP.Implementacion de Estrategias para el fortalecimiento de los procesos de Ordenamiento
Territorial en el Municipio.</t>
  </si>
  <si>
    <t>A.17.06.10.02</t>
  </si>
  <si>
    <t>RP.Regularizacion del Territorio</t>
  </si>
  <si>
    <t>A.18</t>
  </si>
  <si>
    <t>JUSTICIA</t>
  </si>
  <si>
    <t>A.18.03</t>
  </si>
  <si>
    <t>PAGO DE COMISARIOS DE FAMILIA MEDICOS,PSICOLOGOS Y TRABAJADORES SOCIALES DE LAS COMISARIAS DE FAMILIA</t>
  </si>
  <si>
    <t>A.18.03.01</t>
  </si>
  <si>
    <t>SGP.Comisaria de familia-sueldos</t>
  </si>
  <si>
    <t>A.18.03.02</t>
  </si>
  <si>
    <t>RP.Comisaria de Familia-Prestaciones y Aporte</t>
  </si>
  <si>
    <t>A.18.03.03</t>
  </si>
  <si>
    <t>RP.Asistencia para el Fortalecimiento de la Comisaria</t>
  </si>
  <si>
    <t>A.18.03.04</t>
  </si>
  <si>
    <t>RP.Comisaria de Familia-Sueldos</t>
  </si>
  <si>
    <t>A.18.04</t>
  </si>
  <si>
    <t>FONDO DE SEGURIDAD DE LAS ENTIDADES TERRRITORIALES-FONSET LEY 1421-2010</t>
  </si>
  <si>
    <t>A.18.04.02</t>
  </si>
  <si>
    <t>RECONSTRUCCION DE CUARTELES Y DE OTRAS INSTALACIONES</t>
  </si>
  <si>
    <t>A.18.04.02.01</t>
  </si>
  <si>
    <t>CE.SDO/2015 Construccion de puestos de control Ejercito Nacional.</t>
  </si>
  <si>
    <t>A.18.04.02.02</t>
  </si>
  <si>
    <t>CE.SDO/2015 Construccion de CAI las Americas Policia Nacional</t>
  </si>
  <si>
    <t>A.18.04.03</t>
  </si>
  <si>
    <t>COMPRA DE EQUIPO DE COMUNICACION,MONTAJE Y OPERACION DE REDES DE INTELIGENCIA.</t>
  </si>
  <si>
    <t>A.18.04.03.01</t>
  </si>
  <si>
    <t>CE.SDO/2015 Adquisicion de equipos para la fuerza Publica</t>
  </si>
  <si>
    <t>A.18.04.04</t>
  </si>
  <si>
    <t>RECOMPENSAS A PERSONAS QUE COLABOREN CON LA JUSTICIA Y SEGURIDAD DE LAS MISMAS</t>
  </si>
  <si>
    <t>A.18.04.04.01</t>
  </si>
  <si>
    <t>CE.Pago de Recompensas</t>
  </si>
  <si>
    <t>A.18.04.05</t>
  </si>
  <si>
    <t>SERVICIOS PERSONALES,DOTACION Y RACIONES PARA NUEVOS AGENTES Y SOLDADOS</t>
  </si>
  <si>
    <t>A.18.04.05.01</t>
  </si>
  <si>
    <t>CE.SDO/2015 Raciones para pérsonal de la fuerza publica.</t>
  </si>
  <si>
    <t>A.18.04.06</t>
  </si>
  <si>
    <t>GASTOS DESTINADOS A GENERAR AMBIENTES QUE PROPICIEN LA SEGURIDAD CIUDADANA Y LA PRESERVACION DEL ORDEN PUBLICO</t>
  </si>
  <si>
    <t>A.18.04.06.01</t>
  </si>
  <si>
    <t>RP.Uso adecuado y recuperacion del Espacion Publico en el Municipio</t>
  </si>
  <si>
    <t>A.18.04.06.02</t>
  </si>
  <si>
    <t>RP.Implementacion de estrategia para el control de Establecimientos Comerciales del Municipio</t>
  </si>
  <si>
    <t>A.18.04.06.03</t>
  </si>
  <si>
    <t>RP.Asistencia fortalecimiento de las estrategias para el desarrollo de la democracia y la participacion ciudadana en el Municipio</t>
  </si>
  <si>
    <t>A.18.04.06.04</t>
  </si>
  <si>
    <t>CE.Seguridad ciudadana y preservacion del Orden publico</t>
  </si>
  <si>
    <t>A.18.04.06.05</t>
  </si>
  <si>
    <t>RP.Apoyo a la Organizacion Justicia</t>
  </si>
  <si>
    <t>A.18.04.06.06</t>
  </si>
  <si>
    <t>CE.SDO/2015.Gastos destinados a generar ambientes que propicien la seguridad ciudadana y la preservacion del orden publico.</t>
  </si>
  <si>
    <t>A.18.04.06.07</t>
  </si>
  <si>
    <t>CE.RF/2015 Gastos destinados a generar ambientes que propicien la seguridad ciudadana y la preservacion del orden publico.</t>
  </si>
  <si>
    <t>A.18.04.07</t>
  </si>
  <si>
    <t>DESARROLLO DEL PLAN INTEGRAL DE SEGURIDAD Y CONVIVENCIA</t>
  </si>
  <si>
    <t>A.18.04.07.01</t>
  </si>
  <si>
    <t>CE.SDO/2015 Desarrollo del plan Integral de seguridad y convivencia ciudadana.</t>
  </si>
  <si>
    <t>A.18.08</t>
  </si>
  <si>
    <t>A.18.08.08</t>
  </si>
  <si>
    <t>PLAN DE ACCION DE DERECHOS HUMANOS Y DIH</t>
  </si>
  <si>
    <t>A.18.08.08.01</t>
  </si>
  <si>
    <t>RP.Pobres de Solemnidad y NN</t>
  </si>
  <si>
    <t>A.18.08.08.02</t>
  </si>
  <si>
    <t>RP.Difusion promocion y proteccion de los derechos</t>
  </si>
  <si>
    <t>A.18.08.09</t>
  </si>
  <si>
    <t>CONSTRUCCION DE PAZ Y CONVIVENCIA FAMILIAR</t>
  </si>
  <si>
    <t>A.18.08.09.01</t>
  </si>
  <si>
    <t>RP.Fortalecimiento proteccion y restitucion de los Derechos del menor y la familia en el Municipio.</t>
  </si>
  <si>
    <t>Se presta apoyo con 1 monitor de apoyo y 1 monitor deportivo los cuales cubren la I.E central y sus respectivas sedes.  Estudiantes que se benefician:  573 asi:  330 hombres  243 mujeres.   La manera manera que se fortalecen los programas es enviando personal  de apoyo al Programa  de educacion fisica desde pre escolar a basica primaria  con la idoneidad profesiona..</t>
  </si>
  <si>
    <t>Se presta apoyo con 2 monitores de apoyo  y 2 monitores deportivos los cuales cubren la I.E central y sus respectivas sedes .  Estudiantes que  se benefician:  556  asi: 294 hombres   - 262 mujeres.   La manera manera que se fortalecen los programas es enviando personal  de apoyo al Programa  de educacion fisica desde pre escolar a basica primaria  con la idoneidad profesiona</t>
  </si>
  <si>
    <t>Se presta apoyo con 3 monitores de apoyo y 3 monitores deportivos los cuales cubren la I.E central y sus respectivas sedes  Estudiantes que  se benefician: 944  asi: hombres  534  y 410 mujeres  La manera manera que se fortalecen los programas es enviando personal  de apoyo al Programa  de educacion fisica desde pre escolar a basica primaria  con la idoneidad profesiona.</t>
  </si>
  <si>
    <t>Se presta apoyo con 3 monitores de apoyo y 1 monitor deportivo los cuales cubren la I.E central y sus respectivas sedes  cuantos estudiantes se benefician:  821.  asi:  hombres 436 y 385 mujeres.     La manera manera que se fortalecen los programas es enviando personal  de apoyo al Programa  de educacion fisica desde pre escolar a basica primaria  con la idoneidad profesiona.</t>
  </si>
  <si>
    <t>Se presta apoyo con 2 monitores de apoyo los cuales cubren la I.E central y sus respectivas sedes  cuantos estudiantes se benefician:  326  asi:  186 hombres y 140 muejres.      La manera manera que se fortalecen los programas es enviando personal  de apoyo al Programa  de educacion fisica desde pre escolar a basica primaria  con la idoneidad profesional.</t>
  </si>
  <si>
    <t>Se presta apoyo con 2 monitores de apoyo  y 2 monitores deportivos los cuales cubren la I.E central y sus respectivas sedes  cuantos estudiantes se benefician:  956  asi:  538 hombres  y 418 mujeres. La manera manera que se fortalecen los programas es enviando personal  de apoyo al Programa  de educacion fisica desde pre escolar a basica primaria  con la idoneidad profesiona.</t>
  </si>
  <si>
    <t>Se presta apoyo con 2 monitores de apoyo  y 1 monitor deportivo los cuales cubren la I.E central y sus respectivas sedes  cuantos estudiantes se benefician:  762  asi:  420 hombres  342 mujeres.   La manera manera que se fortalecen los programas es enviando personal  de apoyo al Programa  de educacion fisica desde pre escolar a basica primaria  con la idoneidad profesiona.</t>
  </si>
  <si>
    <t>Se presta apoyo con 1 monitor de apoyo y 1 monitor deportivo los cuales cubren la I.E central y sus respectivas sedes  cuantos estudiantes se benefician:  78  asi:  40 hombres 38 muiejres   La manera manera que se fortalecen los programas es enviando personal  de apoyo al Programa  de educacion fisica desde pre escolar a basica primaria  con la idoneidad profesiona.</t>
  </si>
  <si>
    <t>Se presta apoyo con 1 monitores deportivo el cual cubre  la I.E central y sus respectivas sedes  cuantos estudiantes se benefician:  0.  La manera manera que se fortalecen los programas es enviando personal  de apoyo al Programa  de educacion fisica desde pre escolar a basica primaria  con la idoneidad profesiona</t>
  </si>
  <si>
    <t>Se presta apoyo con 1 monitor  y 1 monitor deportivo los cuales cubren la I.E central y sus respectivas sedes  cuantos estudiantes se benefician: 222 asi:  114 hombres  y  108 mujeres.   Como se fortalecen los programas:   La manera manera que se fortalecen los programas es enviando personal  de apoyo al Programa  de educacion fisica desde pre escolar a basica primaria  con la idoneidad profesiona</t>
  </si>
  <si>
    <t>Se presta apoyo con 1 monitor deportivo los cuales cubren la I.E central y sus respectivas sedes  cuantos estudiantes se benefician:  259  asi:  148 hombres y  111 mujeres.   Como se fortalecen los programas:   La manera manera que se fortalecen los programas es enviando personal  de apoyo al Programa  de educacion fisica desde pre escolar a basica primaria  con la idoneidad profesiona.</t>
  </si>
  <si>
    <t>Registro Fotografico paginas:  www.imderty.gov.co   -    Fane Page IMDERTY YUMBO  -    re_creando_sonrisas@hotmail.com</t>
  </si>
  <si>
    <t xml:space="preserve">Se suscribio Contrato de prestacion de servicios  No- 300.31.01.163,  Registro fortografico  en la Fane Page del IMDERTY  -  www.imderty.gov.co </t>
  </si>
  <si>
    <t>Inicio con los grupo de adulto mayor el  abril  19 del 2016  con tres instructores los cuales uno es fortalecimiento y a condiciamientoo fisico  y los otros dos y aerobicos y aero rumba , con este personal se esta atendiendo 13 grupos de adlto mayor y 5 grupos aerobicos y aero rumba, cada grupo consta de aproximadamente 30 personas  los grupo estan ubicados en las diferentes barrios de nuestro municipio son barrio ls cruces, uribe, pizarro,balarcaza,madrigal,dioniosio,buienos aires,la estancia,lleras, san jorge, portales de confandi.</t>
  </si>
  <si>
    <t>Listados de asistencia - Registro Fotrografico.</t>
  </si>
  <si>
    <r>
      <t>Se han realizado actividades con los estudiantes de Instituciones Educativas oficiales y jardines.</t>
    </r>
    <r>
      <rPr>
        <sz val="10"/>
        <color rgb="FFFF0000"/>
        <rFont val="Arial"/>
        <family val="2"/>
      </rPr>
      <t xml:space="preserve">   Institucion Educativa Colegio Mayor de Yumbo.  En q fechas? Q instituciones? Q se ha desarrollado? Cuantos beneficiados por solicitud?</t>
    </r>
    <r>
      <rPr>
        <sz val="10"/>
        <rFont val="Arial"/>
        <family val="2"/>
      </rPr>
      <t xml:space="preserve">. inquietudes con una participacion de 118 niños el 26 de abril </t>
    </r>
  </si>
  <si>
    <t>Se suscribio Convenio de Interes Publico con la Liga Vallecaucana de Triathlon No.  300.33.02.204 .  Planillas de Asistencia   - Registro forografico  Fane Page IMDERTY YUMBO   -  www.imderty.gov.co</t>
  </si>
  <si>
    <t>Se suscribio Convenios de Interes Publico  No.  300.33.02.196.   Plataforma  Superate</t>
  </si>
  <si>
    <t>Contrato de Prestacion de servicios No. 176.   Participacion en el Torneo Copa Interclubes Santiago de Cali con Femenino juegos departamentales.  (planillas de inscripcion y registro fotografico.   Www.imderty.gov.co  -  imderty Yumbo  (Fan Page)</t>
  </si>
  <si>
    <r>
      <t xml:space="preserve">Se realiza el apoyo con un monitor especializado en balonmano,  Se benefician  150 hombres y 108 mujeres. </t>
    </r>
    <r>
      <rPr>
        <sz val="10"/>
        <color rgb="FFFF0000"/>
        <rFont val="Arial"/>
        <family val="2"/>
      </rPr>
      <t xml:space="preserve"> </t>
    </r>
    <r>
      <rPr>
        <sz val="10"/>
        <rFont val="Arial"/>
        <family val="2"/>
      </rPr>
      <t xml:space="preserve"> Los entrenamientos se realizan en Colegio Comfandi . Insdtitucion Educativa Galan, Coliseo Miguel Lopez Muñoz, Institucion Educativa  Jose Maria Cordoba y en la Sede San Pedro Claver de la I.E  Galan de San Marcos
Se asistió a Torneo Nacional de Balonmano en la ciudad de Armenia Quindio del 3 al 6 de junio, obteniendo como resultado el equipo femenino Subcampeón y masculino tercer puesto.  Participaron  16  hombres (en edades de 13 a 14 años)  mujeres 15 en las mismas edades.</t>
    </r>
  </si>
  <si>
    <r>
      <t xml:space="preserve">Contrato de Prestacion de servicios No. 146 </t>
    </r>
    <r>
      <rPr>
        <sz val="10"/>
        <rFont val="Arial"/>
        <family val="2"/>
      </rPr>
      <t>evidencias:  Invitacion al torneo nacional, planilas de partido del torneo y registro fotografico    :  Fan Page IMDERTY YUMBO  -  www. Imderty.gov.co</t>
    </r>
  </si>
  <si>
    <r>
      <t xml:space="preserve">Se realiza el apoyo con un entrenador.  Se benefician </t>
    </r>
    <r>
      <rPr>
        <sz val="10"/>
        <color rgb="FFFF0000"/>
        <rFont val="Arial"/>
        <family val="2"/>
      </rPr>
      <t xml:space="preserve">  </t>
    </r>
    <r>
      <rPr>
        <sz val="10"/>
        <rFont val="Arial"/>
        <family val="2"/>
      </rPr>
      <t>50 Hombres.  Los entrenamientos se realzan en  I.E.  Mayor de Yumbo, I.E  Juan XXIII, I. E Jose Maria Cordoba, I:E Jose Antonio Galan San marcos.  Horarios:  Lunes  8:00 a 12:00 M  y de  2:00p.m. a 6:00 p-m  Martes  8:00 a 11:00  a.m.  y de 3:00 p.m a 6:00 pm  .  Miercoles  3:00 pm.  a  6:00pm.    Jueves   de 3:00 p.m.  a 5:00 p.m.  
Se realizó torneo de masificación de béisbol fecha de realizacion:  1o de Abril de 2016.   El torneo  se llamo:  Exhibicion de Beisbol.  Se realizo en :  I. E. Mayor de Yumbo.   Seleccion Valle y Seleccion YUmbo.  Cuantos participantes:  Invitacion  650  estudiantes de las I:E. del  Alberto Mendoza Mayor, Colegio Mayor de YUmbo,. I.E. Ceat General.</t>
    </r>
  </si>
  <si>
    <r>
      <t>Contrato de Prestacion de servicios No. 122,</t>
    </r>
    <r>
      <rPr>
        <sz val="10"/>
        <color rgb="FFFF0000"/>
        <rFont val="Arial"/>
        <family val="2"/>
      </rPr>
      <t xml:space="preserve"> </t>
    </r>
    <r>
      <rPr>
        <sz val="10"/>
        <rFont val="Arial"/>
        <family val="2"/>
      </rPr>
      <t>evidencias del torneo.  Fan Page  IMDERTY YUMBO  y   www. Imderty,gov,co.</t>
    </r>
  </si>
  <si>
    <r>
      <t>Se realiza el apoyo con un entrenador de futbol y el apoyo de un monitor, Se benefician  40 hombres en edades  entre 13 y 14 años.  femenino  30 en edades  16 a 18 años.  Los entrenamientos se realizan en la cancha auxiliar del Instituto Municipal del Deporte IMDERTY</t>
    </r>
    <r>
      <rPr>
        <sz val="10"/>
        <color rgb="FFFF0000"/>
        <rFont val="Arial"/>
        <family val="2"/>
      </rPr>
      <t xml:space="preserve">  </t>
    </r>
    <r>
      <rPr>
        <sz val="10"/>
        <rFont val="Arial"/>
        <family val="2"/>
      </rPr>
      <t xml:space="preserve">
Se está participando en el Torneo Élite de la Liga Vallecaucana de futbol.  Con un (01)  equipo.  30 carnetizados.</t>
    </r>
  </si>
  <si>
    <t>Contratos de Prestacion de servicios No. 83 y 95. evidencia de la participación en el torneo:  Planillas de los partidos del torneo de liga, programaciones y registro fotografico :  fan page  imderty yumbo  -  www. Imderty.gov.co.  Pago de arbitraje.</t>
  </si>
  <si>
    <t>Se realiza el apoyo con dos Monitores . Se estan beneficiando :  50 hombres y 30 mujeres .  Entrenamientos que se realizan ene l Coliseo Carlos Alberto Bejarano Castillo</t>
  </si>
  <si>
    <t>Se realiza el apoyo con un entrenador y dos monitores.   se estan beneficiando  46 hombres  en edades  de 8  años a 16 años  y 110  mujeres  en edades  de 8  años a 16 años .  Entrenamientos se realizan en el Coliseo Carlos Alberto Bejarano y Coliseo  Miguel Lopez Muñoz   y Rincon Dapa I.E.   Rosa Zarate de Peña y la I. E.  Jose Antonio Galan sede San Marcos.</t>
  </si>
  <si>
    <t>Se realiza el apoyo con un entrenador y un monitor de apoyo.  Se estan beneficiando  24  discriminados asi:  13 hombres y 11 mujeres.  Las actividades de entrenamiento se realizan en  Coliseo Miguel Lopez Muñoz  los dias lunes, miercoles y y viernes de 8:00 am a 10:00 a.m y de  3:30 pm a 5:30 pm  los dias martes y jueves de 3:30 a  5:30 pm.  Coliseo Miguel Lopez Muñoz</t>
  </si>
  <si>
    <t>Se realiza el apoyo con un monitor de apoyo cuantas personas se estan beneficiando:  20 deportistas asi:   15 mujeres - 4 hombres en edades entre  10 y 19 años.   En donde se desarrolla:  Coliseo Carlos Alberto Bejarano.</t>
  </si>
  <si>
    <t>Se realiza el apoyo con dos entrenadores, cuantas personas se estan beneficiando:  23 deportistas  asi:  10 hombres y  13 mujeres.  ?   En donde se desarrolla:  Colegio Mayor de Yumbo y Complejo Deportivo Miguel Lopez Muñoz - Estadio Guachicona.</t>
  </si>
  <si>
    <t>Se realiza el apoyo con un entrenador de apoyo, cuantas personas se estan beneficiando: 36 deportistas discriminados asi:  30 hombres - 6  muejeres, en edades  4 y  38 años.  ? En donde se desarrolla:  Lugar de entrenamiento   :   Tomas Bernardo Chaves - Patinodromo de Imderty y Vias alternas y cercanas al municipio de yumbo.
Se participó en la Valida Departamental de Ciclismo los dias  25 y 26 de Junio de 2016, en las ciudades Pradera, Zarzal y Sevilla con cuantos deportistas? resultados?</t>
  </si>
  <si>
    <t>Contrato de Prestacion de servcios  No.  137 evidencias de la participacion informe y registro fotografico</t>
  </si>
  <si>
    <t>Se realiza el apoyo con un monitor de apoyo, cuantas persona se estan beneficiando:  24 Deportistas entre los  6 y  los 25  años de edad.  discriminados asi:  22 hombres y 2 mujeres.   En donde se desarrolla:  Pista de Teatrino Yumbo.  -  Carreteras y  trochas del municipio de Yumbo.
Se realizó la valida de ciclo-montañismo el dia 12 de junio en Yumbo, con la participación de  214 participantes</t>
  </si>
  <si>
    <t>Contrato de Prestacion de servcios  No.  142  evidencias de la realización de la valida:  planillas de incripcion, registro fotografico  www. Imderty.gov.co;  Fan Page   imderty yumbo.  Informe final.</t>
  </si>
  <si>
    <t>Se realiza el apoyo con un entrenador,  cuantas personas se estan beneficiando:  45 deportistas asi:  22 mujeres  -  23 hombres en edades entre los 11 y  28 años. En donde se desarrolla:  Coliseo Miguel Lopez Muñoz.
Se realizo el III Selectivo Departamental de Judo Sub-13 y Sub 15  el día 24 de Abril en Yumbo, con 250 participantes.</t>
  </si>
  <si>
    <t>Contrato de Prestacion de servcios  No.  108 evidencias de la realización del evento:  fichas inscripcion, informe final y registro fotografico  en www. Imderty.gov.co  /  Fan page  imderty yumbo.</t>
  </si>
  <si>
    <t>Se realiza el apoyo con un entrenador y un monitor, cuantas personas se estan beneficiando:   38 deportistas  asi:   10 Mujeres  y  28 hombres.  En edades  entre los 11 y 22  años.   Se gestionó con la Junta de Accion Comunal de las Américas el préstamo del escenario deportivo para el desarrollo de la actividad?</t>
  </si>
  <si>
    <t>Se realiza el apoyo con un entrenador cuantas personas se estan beneficiando:  22 Deportistas  asi:  8 mujeres  14  hombres.  En edades  ?  Las actividades de entrenamiento se desarrollan en Asoemy.</t>
  </si>
  <si>
    <t>Contrato de Prestacion de servicios No. 84</t>
  </si>
  <si>
    <t>Se realiza el apoyo con un entrenador y dos monitores, cuantas personas se estan beneficiando:  107  deportistas discriminados asi:   73 Hombres  - 34 mujeres en edades entre los 7 y 25 años de edad.  Las actividades de entrenamiento se realizan en :  I:E  Mayor de  Yumbo, I. E. Jose Maria Cordoba, Colegio Bautista, Caseta Comunal de Dionisio Hernan Calderon y barrio la Trinidad.</t>
  </si>
  <si>
    <t xml:space="preserve">Contratos No.s   111 - 178-  </t>
  </si>
  <si>
    <t>Se realiza el apoyo con un entrenador, cuantas personas se estan beneficiando:  41 deportistas discriminados asi:   11 Mujeres  - 30 Hombres .  En edades  entre los 11 y 20 años de edad.   Las acitividades de entrenamiento se desarrollan en el Coliseo Carlos Alberto Bejarano.
Se asistió al III Selectivo Departamental los dias 18 y 19 de junio en la ciudad de Cali. Los resultados.  Se encuentran en la subgerenciaDeportiva.</t>
  </si>
  <si>
    <t>Contrato de Prestacion de servcios  No.  139 evidencias de la participación:  registro  en Fane page  imderty yumbo /  www.imderty .gov.co</t>
  </si>
  <si>
    <t>Se realiza el apoyo con un entrenador y un monitor cuantas persona se estan beneficiando:  76   Deportistas asi:   32 mujeres y   44 hombres en edades entre   los  7 y  47 años de edad.  Las actividades de entrenamiento se realizan  en la Caseta comunal del barrio Lleras y Caseta comunal del Barrio la Estancia.  Se realizó el VXVII Campeonato Departamental de Taekwondo el día 03 de Abril de 2016 en Yumbo, en  el Coliseo Carlos Alberto Bejarano  escenario? con una participación de 300 deportistas.</t>
  </si>
  <si>
    <t xml:space="preserve">Registro Fotografico paginas:  www.imderty.gov.co   -    Fane Page IMDERTY YUMBO  </t>
  </si>
  <si>
    <t>Se realiza el apoyo con un entrenador y dos monitores, cuantas personas se estan beneficiando:   27 Deportistas asi:  14 Hombres - 13 mujeres.  En edades entre los 9 y 17 años. Las actividades se desarrollan  Imderty
Se participó en Chequeo Dptal  de Levantamiento de Pesas el día 11 de junio de 2016, en  YUmbo  ? con una participacipon de 50 personas. resultados?</t>
  </si>
  <si>
    <t>Contrato de Prestacion de servcios  No.  109.  Contrato de Prestacion de servicios  No.  130 - 145 Informe y registro fotografico que reposa en  paginas :  www.imderty.gov.co  - Fane Page  IMDERTY YUMBO</t>
  </si>
  <si>
    <t>Se realiza  el apoyo con un monitor cuantas personas se estan beneficiando:   25 deportistas discriminados asi:  8 mujeres  17  hombres.  En edades entre   7 y 35 años.   Lugar de entrenamiento es Imderty</t>
  </si>
  <si>
    <t>Se realiza el apoyo con un entrenador y un monitor cuantas personas se estan beneficiando:  78 deportistas en edades entre los  6 y  38 años.  Las actividades de entrenamiento se realizan en la piscina del IMDERTY.</t>
  </si>
  <si>
    <t>Se realiza el apoyo con entrenador y un monitor, cuantas persona se estan beneficiando:  62 deportiastas discriminados asi:   47 mujeres y  15 hombres en edades entre los 6 y 19 años de edad.  Las actividades de entrenamiento se realizan en la Pista de Patinaje ubicada en el IMDERTY.  Se participo  en el Campeonato Departamental Selectivo los días 25 y 26 de junio en la ciudad de Palmira.  Con asistencia de   25 deportistas.? Los resultados:  ?</t>
  </si>
  <si>
    <t>Contrato de Prestacion de servcios  No.  107 y 127  Las evidencias de la participacion del evento son el informe y registro fotografico.</t>
  </si>
  <si>
    <t>Se realiza el apoyo con un entrenador cuantas personas se estan beneficiando:  10 Deportistas discriminados asi  5 mujeres y 5 hombres en edades entre los 14 y 20 años de edad.  Las actiividades de entrenamiento se realizan en la Villa Deportiva Tomas Bernardo Chavez.</t>
  </si>
  <si>
    <t>Se realiza el apoyo con un entrenador y un monitor, cuantas personas se estan beneficiando:  ?  En donde se desarrolla?</t>
  </si>
  <si>
    <t>Se realiza el apoyo con un monitor, cuantas persona se estan beneficiando:  20 deportiastas asi:  11 hombres y  9 mujeres.  Edades entre los 19 y 25 años de edad.  Las actividades de entrenamiento se realizan en la villa Deportiva Tomas Bernardo Chavez.</t>
  </si>
  <si>
    <t>Se realiza el apoyo con un monitor cuantas personas se estan beneficiando:  14 deportistas  discriminados  asi:  13 hombres  y una mujer.  Las actividades de entrenamiento se realizan en   Billares Clasico.</t>
  </si>
  <si>
    <r>
      <t>Se  realizó la contratacion de un entrenador y dos monitores para realizar la masificación y competición de la disciplina, se estan beneficiando 43 deportistas asi:  30 hombres y 13 mujeres. En edades entre los 15 y 58 años de edad,  los cauales realizan entrenamientos en la cancha auxiliar  Imderty, la pista de atletismo del Estadio Guachicona y la cancha de San Marcos.</t>
    </r>
    <r>
      <rPr>
        <sz val="10"/>
        <color rgb="FFFF0000"/>
        <rFont val="Arial"/>
        <family val="2"/>
      </rPr>
      <t xml:space="preserve">
</t>
    </r>
    <r>
      <rPr>
        <sz val="10"/>
        <rFont val="Arial"/>
        <family val="2"/>
      </rPr>
      <t>Se participó en el I Open Nacional de Para-Atletismo en la ciudad de Cali del 26 al 28 de febrero, se participó con 23 deportistas obteniendo 10 medallas de oro, 4 de plata y 9 de bronce.</t>
    </r>
  </si>
  <si>
    <r>
      <t>Contrato de Prestacion de servcios  No. 120.  Contrato de Prestacion de servicios  No.  118 - 162.  Evidencias  presentadas informe del evento</t>
    </r>
    <r>
      <rPr>
        <sz val="10"/>
        <color rgb="FFFF0000"/>
        <rFont val="Arial"/>
        <family val="2"/>
      </rPr>
      <t xml:space="preserve">   </t>
    </r>
  </si>
  <si>
    <t>Se asistió al chequeo departamental en la ciudad de cali, el dia 18 de marzo se participó con  5 deportistas clasificaron al 2° chequeo.  Se realizo la contratracion de un entrenador copn una poblacion atendida de 8 deportistas asi:  6 hombres  y dos mujeres, entre los 16 y 59  años de edad.</t>
  </si>
  <si>
    <t>Contrato de Prestacion de servicios  No.  82  evidencias de la participación?Informe del evento</t>
  </si>
  <si>
    <r>
      <t>Se presta apoyo con un monitor</t>
    </r>
    <r>
      <rPr>
        <sz val="10"/>
        <color rgb="FFFF0000"/>
        <rFont val="Arial"/>
        <family val="2"/>
      </rPr>
      <t xml:space="preserve"> . </t>
    </r>
    <r>
      <rPr>
        <sz val="10"/>
        <rFont val="Arial"/>
        <family val="2"/>
      </rPr>
      <t>Se esta beneficiando un deportista en la I.E Gabriel Garcia Marquez de  16 años  y un deportista en el Coliseo Carlos Alberto Bejarano de 40 años .</t>
    </r>
  </si>
  <si>
    <r>
      <t xml:space="preserve">Se realizó la contratación de un  monitor y se alquiló el escenario deportivo para su entrenamiento. </t>
    </r>
    <r>
      <rPr>
        <sz val="10"/>
        <color rgb="FFFF0000"/>
        <rFont val="Arial"/>
        <family val="2"/>
      </rPr>
      <t xml:space="preserve"> </t>
    </r>
    <r>
      <rPr>
        <sz val="10"/>
        <rFont val="Arial"/>
        <family val="2"/>
      </rPr>
      <t>Se</t>
    </r>
    <r>
      <rPr>
        <sz val="10"/>
        <color rgb="FFFF0000"/>
        <rFont val="Arial"/>
        <family val="2"/>
      </rPr>
      <t xml:space="preserve"> </t>
    </r>
    <r>
      <rPr>
        <sz val="10"/>
        <rFont val="Arial"/>
        <family val="2"/>
      </rPr>
      <t>estan beneficiando 3 deportistas , genero masculino con edades  enrtre los  39 y  54 años,   se realiza entrenamientos en los Billares Clásico</t>
    </r>
  </si>
  <si>
    <r>
      <t>Se presta apoyo con un monitor de apoyo para la orientación en los entrenamientos</t>
    </r>
    <r>
      <rPr>
        <sz val="10"/>
        <color rgb="FFFF0000"/>
        <rFont val="Arial"/>
        <family val="2"/>
      </rPr>
      <t xml:space="preserve"> .</t>
    </r>
    <r>
      <rPr>
        <sz val="10"/>
        <rFont val="Arial"/>
        <family val="2"/>
      </rPr>
      <t xml:space="preserve"> Se realiza el acompañamiento a 4 deportistas en el gimnasio del Coliseo Miguel Lopez Muñoz , emtre los  23 y 51 años  dos hombre y dos mujeres.</t>
    </r>
  </si>
  <si>
    <t>Planilla de Asistencia</t>
  </si>
  <si>
    <r>
      <t xml:space="preserve">Se realizó la contratación de un  monitor.  </t>
    </r>
    <r>
      <rPr>
        <sz val="10"/>
        <color rgb="FFFF0000"/>
        <rFont val="Arial"/>
        <family val="2"/>
      </rPr>
      <t xml:space="preserve"> </t>
    </r>
    <r>
      <rPr>
        <sz val="10"/>
        <rFont val="Arial"/>
        <family val="2"/>
      </rPr>
      <t xml:space="preserve">Se esta realizando el entrenamiento de 8 deportistas, entrte los 23 y 36 años de edad asi:  6 hombres y 2 mujeres,  realizan el entrenamiento deportivo en el Coliseo Miguel Lopez Muñoz </t>
    </r>
    <r>
      <rPr>
        <sz val="10"/>
        <color theme="1"/>
        <rFont val="Arial"/>
        <family val="2"/>
      </rPr>
      <t xml:space="preserve">
Se participó en los Juegos III Para-departamentales German Lozano realizado en Palmira con  2 deportistas logrando un tercer lugar.</t>
    </r>
  </si>
  <si>
    <t>Contrato de Prestacion de servicios  No.  144 .Informe del evento.  Registro fotografico</t>
  </si>
  <si>
    <t>Se realizó la contratación de un entrenador, cuantas personas se estan beneficiando:  33 deportias asi:  12 mujeres  21 hombres,  en edades entre   15 y 16 años de edad.    Las actividades de entrenamiento se realizan en la Alberto Mendoza Mayor</t>
  </si>
  <si>
    <t xml:space="preserve">Se realizó la contratación de un entrenador, cuantas personas se estan beneficiando:   19 deportistas  asi:  10 hombres y 9 mujeres.  En edades entre  entre los 14 y  26 años de edad.  Las actividades de entrenamiento se realizan enla Villa Deportiva Tomas Bernardo Chaves.  </t>
  </si>
  <si>
    <r>
      <t xml:space="preserve">Se presta apoyo con un monitor y el escenario deportivo para los entrenos.  </t>
    </r>
    <r>
      <rPr>
        <sz val="10"/>
        <rFont val="Arial"/>
        <family val="2"/>
      </rPr>
      <t>Se realiza el entrenamiento de 15 deportistas,  entrre los  25 y  60 años,  asi:  14 hombres y 1 mujer,  los cuales realizan entrenamientos en la cancha sintetica de la Villa Tomás Bernardo Chavez.</t>
    </r>
  </si>
  <si>
    <t>Se esta recogiendo la informacion de cada escenario.  Posteriormente se realizara  el cronograma de mantenimiento.</t>
  </si>
  <si>
    <t>Mantenimiento general:  pintura, adecuacion de baterias sanitarias, cerrajeria, recuperacion de lamparas luminarias en baños, oficinas y camerinos, jornada de limpieza en cañerias que estaba tapada. Y aseo en general</t>
  </si>
  <si>
    <t>Se elaboraron los siguientes contratos de prestacion de servicios asi:  012-013-014-016-017-21-26-27-28-29-31-32-33-35-36-40-42-43-44-59-60-61-80-106-126-154.  registro fotogorafico  (antes y despues)</t>
  </si>
  <si>
    <t>Adecuacion del area de la piscina, pesas olimpicas, pintura , tapizado, recuperacion de zonas verdes (guadaña)  mantnimiento limpieza de los sumideros, recuperacion de barterias sanitarias , demarcacion de cancha multiple exterior e interior,  recuperacion de tableros cancha de baloncesto, adecuacion del gimnasio de pesas (pintura tapizados),  recuperacion de la malla del cerramiento parte posterior del Coliseo Miguel Lopez Muñoz, cambio de brakers, luminarias como tarima, motor de piscina,  jornada de limpieza con personal de obras publicas y sacar escombros dentro del complejo deportivo.</t>
  </si>
  <si>
    <t>Aseo General</t>
  </si>
  <si>
    <t>Mantenimiento general, pintura, recuperacion de zonas verdes (guadaña)  , recuperacion de baterias sanitarias,  limpieza de sumideros, cambio de braker, pintura gimnasio  pintur y embellecimiento de zonas verdes, recuperacion de luminarias y baterias sanitarias, reubicacion de reflectores,, recuperacion y demarcacion cancha multiple.</t>
  </si>
  <si>
    <t>Carpetas de contratos N°. 168-171-172-173-174-175-176-177-178-179-180-181-188-189 .   Planillas de asitencia, material fotografico, planillas de inscripcion, planillas de juego</t>
  </si>
  <si>
    <r>
      <t xml:space="preserve">
</t>
    </r>
    <r>
      <rPr>
        <sz val="10"/>
        <color rgb="FFFF0000"/>
        <rFont val="Arial"/>
        <family val="2"/>
      </rPr>
      <t xml:space="preserve">Describir en q consiste  las actividades de promoción? </t>
    </r>
    <r>
      <rPr>
        <sz val="10"/>
        <rFont val="Arial"/>
        <family val="2"/>
      </rPr>
      <t xml:space="preserve">
Se cuenta con 14 promotores sociales deportivos los cuales se encuentran realizando trabajos de la siguiente manera:  comuna 1, 3 promotores, con una población atendida de 60 personas;   Comuna 2:  3 promotores, con una poblacion atendida de  175 personas;  Comuna 3, 1 promotor, con una población atendidad de 30 personas; comuna 4,  2 promotores, con una población atendida de 165 personas; En la zona rural,  2 promotores, en San Marcos con una población atendidad de 15 personas y en Dapa con 160 personas.
Adicional se cuenta con apoyo de promotor en </t>
    </r>
    <r>
      <rPr>
        <sz val="10"/>
        <color rgb="FFFF0000"/>
        <rFont val="Arial"/>
        <family val="2"/>
      </rPr>
      <t>xxx</t>
    </r>
    <r>
      <rPr>
        <sz val="10"/>
        <rFont val="Arial"/>
        <family val="2"/>
      </rPr>
      <t xml:space="preserve"> parques saludables con una poblacion atendida de 80 personas para UN TOTAL DE 685 PERSONAS ATENDIDAS</t>
    </r>
  </si>
  <si>
    <t>Se esta realizando el Torneo Categoria Menores de Futbol Sala, el cual inicio el 17 de abril de 2016  con la participación de 162 equipos,  con una población beneficiada 1,944 deportistas.  cuando termina:  Octubre de 2016 en donde juegan:  Villa Deportivas Tomas Bernardo Chavez, Canchas auxiliares del Estadio y Coliseo Carlos Alberto Bejarano
Se esta realizando el Torneo femenino libre de futbol sala  el cual inicio el 13 de mayo de 2016 con la participacion de 21  equipos deportivos, con una poblacion beneficiada 252 deportistas, finaliza el 12 de Agosto y se esta desarrollando en el  Coliseo Carlos Alberto Bejarano y la Villa Deportiva  Tomas Bernnardo Chaves.</t>
  </si>
  <si>
    <t>Planillas de asitencia, fotos del evento, planillas de inscripcion, planillas de juego</t>
  </si>
  <si>
    <t xml:space="preserve">Se presta apoyo con 2 monitores de apoyo y 1 monitor deportivo los cuales cubren la I.E central y sus respectivas sedes. Beneficiando 850 estudiantes (450 hombres y 400 mujeres).   </t>
  </si>
  <si>
    <t>Recreacine:   Es una actividad ludico cultural recreativa que  se lleva a cabo en  los diferentes barrios y comunas del municipio de Yumbo,  realizando actividades de recreacion, donde se deja un mensaje pedagogico cultural como son :  union de la familia, integracion de un barrio con otro y donde lo cultural se refuerza con la presentacion de una pelicula para resaltar los  valores. Se desarrollan actividades como: recreacion dirigida, globoflexia, pintucaritas, inflables y brinca brinca, la hora feliz y se finaliza con la presentación de una pelicula. Se han desarrollado las siguientes jornadas:
1. Participación de 800 niños (a) jóvenes adultos, parque Belalcázar 1 marzo.
2. 2 marzo 2016 contamos con la participación de 500 niños (a) jóvenes adultos en el parque Belalcázar 
3. 8 marzo 2016 contamos con la participación de 400 niños (a) jóvenes adultos en el parque Uribe 
4. 10 marzo 2016 contamos con la participación de 168 niños (a) jóvenes adultos en la villa tomas (tomatera) 
5. 15 marzo 2016 contamos con la participación de 50 niños (a) jóvenes adultos en la estancia 
6. 17 marzo 2016 contamos con la participación de 120 niños(a) jóvenes adultos en madrigal 
8. 5 abril 2016 contamos con la participación de 30 niños (a) jóvenes y adultos en la trinidad II teniendo en cuenta que ese día llovió y se nos dañó un poco la actividad pero se  sacó adelante 
9. 7 abril 2016 contamos con la participación de 26 niños (a) jóvenes y adultos en la estancia 
10. 8 abril 2016 contamos con la participación de 180 niños (a) jóvenes adultos en la nueva estancia 
11. 14 abril 2016 contamos con la participación de 85 niños (a) jóvenes y  adultos en Comfandi 
12. 19 abril 2016 contamos con la participación de 38 niños (a) jóvenes y adultos en Pizarro 
13. 25 abril 2016 contamos con la participación de 115 niños (a) jóvenes y adultos el mirador  (cancha el portachuelo)
14. 26 abril 2016 contamos con la participación de 50 niños (a) en la trinidad I dentro de la institución 
15. 5 mayo 2016 contamos con la participación de 415 niños (a) jóvenes adultos en las américas  
16. 10 mayo 2016 contamos con la participación de 0 personas ya que se canceló el evento por motivos de lluvia 
17. 24 de mayo 2016 contamos con la participación de 130 niños (a) adultos jóvenes Finlandia 
18. 31 mayo 2016 contamos con la participación de 120 niños (a) adultos jóvenes buenos aires 
19. 21 junio 2016 contamos con la participación de 120 niños (a) adultos jóvenes cruces 
20. 23 junio 2016 contamos con la participación de 28 niños (a) adultos jóvenes Gaitán.</t>
  </si>
  <si>
    <t xml:space="preserve"> Vamos al Parque es una estrategia para la apropiación de los parques, es una Acción  que busca promover la utilización de los parques de la ciudad, mediante actividades recreativas y formativas, orientadas al encuentro entre vecinos, familiares y amigos del sector donde se encuentran ubicados. El objetivo claro es fomentar el sentido de pertenencia por los espacios públicos, propendiendo además por el desarrollo de aprendizajes sociales.
Se han desarrollado las siguientes jornadas:
1. 10 de abril todos al parques con una particiacion 830 personas.  Parque  Uribe 
2. 1 de mayo con una participacion de 450 personas.  San Marcos
3. 12 de junio en el barrio guadalupe con una participacion 390 personas.  </t>
  </si>
  <si>
    <r>
      <t xml:space="preserve">La actividad de Ciclovida y Paz consiste en reliazar un Ciclo Paseo semanal,  en horario nocturno aprovechando el tiempo libre y de descanso de los habitantes del municipio de Yumbo , que quieran divertirse pedaleando por rutas pre establecidas.  Beneficiando aproximadamente </t>
    </r>
    <r>
      <rPr>
        <sz val="10"/>
        <color rgb="FFFF0000"/>
        <rFont val="Arial"/>
        <family val="2"/>
      </rPr>
      <t>xxxxx personas</t>
    </r>
    <r>
      <rPr>
        <sz val="10"/>
        <rFont val="Arial"/>
        <family val="2"/>
      </rPr>
      <t xml:space="preserve">
Se han desarrollado las siguientes Ciclividas y Paz:
1. 06 de abril con una parcipacion de aproximadamente de 850 personas.
2. 13 de abril con una prcipacion e 450 personas.
3. 20 de abril con una perticipacion 531 personas.
4. 27 de abril con una participacion 370 personas.
5. 4 de mayo con una perticipacion390 personas.
6. 11 de mayo con una participacion 570 persona.
7. 25 de mayo con una parcipacion 830 personas.
8. 01 junio con una parcipacion 630 personas.
9. 08 de junio con una participacion 730 personas.
10. 16 junio con una participacion  580 personas.
11. 22 de junio con una participacion 730 personas.
12. 29 de junio con una participacion 760 personas.</t>
    </r>
  </si>
  <si>
    <t>Los juegos Supérate fase municipal es un evento organizado por Coldeportes Nacional, en el cual interviene Ministerio de Educacion, todos los entes deportivos departamentales y municipales donde se practican diferentes disciplinas deportivas tanto de conjunto como individuales. La fase municipal Inició el  14 de Junio y esta programada para finalizar el 15 de Julio.
Se realizó la inscripción a la plataforma de Juegos Supérate con una participación de 13 I.Educativas oficiales y 5I Educativas privadas con un total de 5.170 inscritos. Se inicia la fase municipal Supérate con la participación de las disciplinas deportivas atletismo 490, baloncesto 282, ajedrez 116, balonmano 426, beisbol 65, ciclismo 7, futbol 552, futbol salon 375, futbol sala 305, gimnasia artistica 14 , gimnasia novatos 16, judo 32, karate do 10, pesa olimpica 10, lucha 7, minibaloncesto 152, mini futbol 265, ,mini kick ball 162, mini voleibol 171, natacion43, patinaje 3, porrismo 7, rugby 6, softball 22, taekwondo 16, tenis de mesa 17, triathlon 4, voleibol 290, festival escolar 1296.  TOTAL  5188 : Baloncesto, voleibol, balonmano.</t>
  </si>
  <si>
    <r>
      <t xml:space="preserve">Se realiza el apoyo con un monitor especializado en baloncesto,   Se benefician aproximadamente 100 niños aproximadamente (70 mujeres - 30 hombres en edades de 7 a 16 años).  </t>
    </r>
    <r>
      <rPr>
        <sz val="10"/>
        <color rgb="FFFF0000"/>
        <rFont val="Arial"/>
        <family val="2"/>
      </rPr>
      <t xml:space="preserve"> </t>
    </r>
    <r>
      <rPr>
        <sz val="10"/>
        <rFont val="Arial"/>
        <family val="2"/>
      </rPr>
      <t xml:space="preserve">Las actividades   de entrenamiento  se desarrollan en:   Coliseo Carlos Alberto Bejarano Castillo ,  Colegio Tecnico Industrial Jose Antonio Galan y Colegio Mayor de Yumbo.  Horario Lunes, miercoles y viernes de  9:30 a.m a 11:30 a.m.  - Jornada de la tarde  2:00 pm a 7:00 pm  </t>
    </r>
  </si>
  <si>
    <r>
      <t xml:space="preserve">A la fecha se encuentran elaborados los diseños. </t>
    </r>
    <r>
      <rPr>
        <sz val="10"/>
        <color rgb="FFFF0000"/>
        <rFont val="Arial"/>
        <family val="2"/>
      </rPr>
      <t>Donde la van a construir ? Describir en q va a aconsistir el espacio deportivo?</t>
    </r>
  </si>
  <si>
    <t>Se realizó la contratación de un monitor de la disciplina deportiva, se realiza el apoyo para realizar entrenamientos en la ciudad de Cali. Beneficiando 115  deportistas (70 niñas  y  45 niños  entre los   9  y 12 años de edad).  Las actividades de entrenamiento se realizan en I.E Antonia Santos, Ceat General, I. E Juan XXIII, I.E. Titan, I.E Alberto Mendoza Mayor</t>
  </si>
  <si>
    <t>De este rubro el Imderty  ha ejecutado $105.046.071</t>
  </si>
  <si>
    <t>De este Rubro el IMDERTY ha ejecutado la suma de $167.200.000</t>
  </si>
  <si>
    <t>De este Rubro el IMDERTY ha ejecutado la suma de $14.632.000</t>
  </si>
  <si>
    <t>De este Rubro el IMDERTY ha ejecutado la suma de $109.729.820</t>
  </si>
  <si>
    <t>De este Rubro el IMDERTY ha ejecutado la suma de $82.910.000</t>
  </si>
  <si>
    <t>De este Rubro el IMDERTY ha ejecutado $42.152.570</t>
  </si>
  <si>
    <t>De este Rubro el IMDERTY ha ejecutado $54.433.002</t>
  </si>
  <si>
    <t>De este Rubro el IMDERTY ha ejecutado $167.654.600</t>
  </si>
  <si>
    <t>De este Rubro el IMDERTY ha ejecutado $79.555.600</t>
  </si>
  <si>
    <t>De este rubro el Imderty  ha ejecutado $274.674.375</t>
  </si>
  <si>
    <t>De este Rubro el IMDERTY ha ejecutado la suma de $9.960.000</t>
  </si>
  <si>
    <t>De este Rubro el IMDERTY ha ejecutado  $285.477.414</t>
  </si>
  <si>
    <t>De este Rubro el IMDERTY ha ejecutado  $584.000</t>
  </si>
  <si>
    <t>De este Rubro el IMDERTY ha ejecutado  $130.209.098</t>
  </si>
  <si>
    <t>TP Mejoramiento de los procesos recreativos y aprovechamiento del tiempo libre</t>
  </si>
  <si>
    <t>RP EQUIPO GESTOR EDUCACION FISICA</t>
  </si>
  <si>
    <t>TP EQUIPO GESTOR EDUCACION FISICA</t>
  </si>
  <si>
    <t>2015-768920055-1</t>
  </si>
  <si>
    <t xml:space="preserve">El fortalecimiento del programa de Educación Física y Deporte Escolar en las Instituciones Educativas Oficiales consiste en la prestación de servicios con personal idoneo para el desarrollo del programa  de educacion fisica desde pre escolar a basica primaria.
Se presta apoyo con 3 monitores de apoyo y 2 monitores deportivos los cuales cubren la I.E central y sus respectivas sedes.  Beneficiando 955 estudiantes (540 hombres  - 403 mujeres).   </t>
  </si>
  <si>
    <t>Contrato de prestacion de Servicios No. 126</t>
  </si>
  <si>
    <t>PLAN INDICATIVO 2016 - 2019  LINEA ESTRATÉGICA 1: YUMBO TERRITORIO DE OPORTUNIDADES PARA LA MOVILIDAD SOCIAL</t>
  </si>
  <si>
    <r>
      <t xml:space="preserve">VISION: </t>
    </r>
    <r>
      <rPr>
        <sz val="10"/>
        <rFont val="Arial"/>
        <family val="2"/>
      </rPr>
      <t>El Municipio de Yumbo al año 2019, basado en sus potencialidades de localización geográfica, plataforma empresarial, capital humano y oferta ambiental; soportado en los pilares de Educación, Cultura y Deporte,  será reconocido como un territorio de paz con oportunidades para la gente; pacifico, educador, saludable, incluyente, seguro, tolerante, equitativo, ordenado, con gobernanza, articulado regional y nacionalmente.</t>
    </r>
  </si>
  <si>
    <r>
      <t>OBJETIVO GENERAL DEL PLAN DE DESARROLLO:</t>
    </r>
    <r>
      <rPr>
        <sz val="10"/>
        <rFont val="Arial"/>
        <family val="2"/>
      </rPr>
      <t xml:space="preserve"> Generar las condiciones de desarrollo sustentable que permita avanzar en la construcción de un municipio pacífico, incluyente, competitivo, educador e integrado territorialmente con oportunidades para la gente.</t>
    </r>
  </si>
  <si>
    <r>
      <t xml:space="preserve">LÍNEA N° 1: </t>
    </r>
    <r>
      <rPr>
        <sz val="10"/>
        <rFont val="Arial"/>
        <family val="2"/>
      </rPr>
      <t>YUMBO TERRITORIO DE OPORTUNIDADES PARA LA MOVILIDAD SOCIAL.</t>
    </r>
  </si>
  <si>
    <r>
      <t xml:space="preserve">OBJETIVO GENERAL DE LA LINEA: </t>
    </r>
    <r>
      <rPr>
        <sz val="10"/>
        <rFont val="Arial"/>
        <family val="2"/>
      </rPr>
      <t>Generar las oportunidades de Desarrollo Humano Integral para superar las brechas de la pobreza y avanzar en la inclusión y movilidad social</t>
    </r>
  </si>
  <si>
    <r>
      <rPr>
        <b/>
        <sz val="10"/>
        <rFont val="Arial"/>
        <family val="2"/>
      </rPr>
      <t>ESTRATEGIA</t>
    </r>
    <r>
      <rPr>
        <sz val="10"/>
        <rFont val="Arial"/>
        <family val="2"/>
      </rPr>
      <t>: Ampliar la oferta social para la atención de la población vulnerable promoviendo la movilidad social.</t>
    </r>
  </si>
  <si>
    <t>LINEA ESTRATÉGICA</t>
  </si>
  <si>
    <t>% Ejecución 2016</t>
  </si>
  <si>
    <t>% Ejecución 2017</t>
  </si>
  <si>
    <t>% Ejecución 2018</t>
  </si>
  <si>
    <t>% Ejecución 2019</t>
  </si>
  <si>
    <t>POND  %</t>
  </si>
  <si>
    <t>META PRODUCTO</t>
  </si>
  <si>
    <t>PROGRAMACIÓN</t>
  </si>
  <si>
    <t>DEPENDENCIAS RESPONSABLES</t>
  </si>
  <si>
    <t>INVERSIÓN</t>
  </si>
  <si>
    <t>TOTAL</t>
  </si>
  <si>
    <t>PROGRA.</t>
  </si>
  <si>
    <t>EJECUTADO</t>
  </si>
  <si>
    <t>% EJECUCIÓN</t>
  </si>
  <si>
    <t>META</t>
  </si>
  <si>
    <t>FUENTE</t>
  </si>
  <si>
    <t>SUBPRORAMA</t>
  </si>
  <si>
    <t>YUMBO TERRITORIO DE OPORTUNIDADES PARA LA MOVILIDAD SOCIAL</t>
  </si>
  <si>
    <t>YUMBO EDUCADOR PAR LA PAZ Y LA EQUIDAD</t>
  </si>
  <si>
    <t>Yumbo con Jornada Única</t>
  </si>
  <si>
    <t>Atender a 4.050 Estudiantes del sistema educativo oficial en jornada única</t>
  </si>
  <si>
    <t>Número de estudiantes atendidos en el sistema educativo oficial  en jornada única</t>
  </si>
  <si>
    <t>Secretaría de Educación</t>
  </si>
  <si>
    <t>Yumbo con cobertura educativa</t>
  </si>
  <si>
    <t>Acceso y Permanencia Educativa</t>
  </si>
  <si>
    <t>Garantizar en las 13 Instituciones Educativas Oficiales, los recursos administrativos y logísticos necesarios para la prestación del Servicio Educativo.</t>
  </si>
  <si>
    <t xml:space="preserve">Número de Instituciones Educativas Oficiales </t>
  </si>
  <si>
    <t>Verificar en las 13 Instituciones Educativas Oficiales la gratuidad en la prestación del servicio Educativo</t>
  </si>
  <si>
    <t>Número de Instituciones Educativas Oficiales con gratuidad en la prestación del servicio educativo.</t>
  </si>
  <si>
    <t>Garantizar en 28 sedes Educativas Oficiales el servicio de Vigilancia.</t>
  </si>
  <si>
    <t>Número de sedes Educativas Oficiales con servicio de vigilancia.</t>
  </si>
  <si>
    <t>Educación Inicial</t>
  </si>
  <si>
    <t>Diseñar e implementar 1 modelo de gestión de la educación inicial de acuerdo a los lineamentos del MEN.</t>
  </si>
  <si>
    <t>Modelo de gestión diseñado e implementado</t>
  </si>
  <si>
    <t>Educación de calidad para los Yumbeños</t>
  </si>
  <si>
    <t>Infraestructura para la educación de calidad</t>
  </si>
  <si>
    <t>Implementar 1 programa para la adecuación y  mantenimiento de Instituciones Educativas oficiales.</t>
  </si>
  <si>
    <t>Programa de adecuación y mantenimiento Implementado.</t>
  </si>
  <si>
    <t xml:space="preserve">Dotar las 13 Instituciones Educativas Oficiales con los recursos necesarios para el desarrollo de los programas curriculares. </t>
  </si>
  <si>
    <t>Número de Instituciones Educativas Oficiales con los recursos necesarios para el desarrollo de los programas curriculares.</t>
  </si>
  <si>
    <t>Mejoramiento de la calidad educativa</t>
  </si>
  <si>
    <t>Implementar 1 programa de alimentación escolar.</t>
  </si>
  <si>
    <t>Programa de alimentación escolar implementado</t>
  </si>
  <si>
    <t>Beneficiar a 1.030 estudiantes de las Instituciones Educativas oficiales con transporte escolar</t>
  </si>
  <si>
    <t>Número de Estudiantes beneficiados con transporte escolar</t>
  </si>
  <si>
    <t>Formular e Implementar 1 Plan de Apoyo al Mejoramiento de las Instituciones Educativas – PAM.</t>
  </si>
  <si>
    <t>Plan de Apoyo al Mejoramiento de las Instituciones Educativas formulado e implementado</t>
  </si>
  <si>
    <t>Garantizar en las 13 Instituciones Educativas Oficiales el pago de los Servicios Públicos.</t>
  </si>
  <si>
    <t>Número de Instituciones Educativas Oficiales.</t>
  </si>
  <si>
    <t>Adoptar e Implementar el Plan Municipal de Lectura y Escritura.</t>
  </si>
  <si>
    <t>Plan adoptado e implementado.</t>
  </si>
  <si>
    <t>Todos a Aprender</t>
  </si>
  <si>
    <t xml:space="preserve">Implementar en 9 Instituciones Educativas Oficiales el Programa Todos a Aprender </t>
  </si>
  <si>
    <t>Número de Instituciones Educativas Oficiales con el programa implementado</t>
  </si>
  <si>
    <t>Necesidades Educativas Especiales</t>
  </si>
  <si>
    <t>Implementar 1 programa para la Atención de Población con Necesidades Educativas Especiales</t>
  </si>
  <si>
    <t>Programa Implementado</t>
  </si>
  <si>
    <t>Educación con Pertinencia para la Innovación y la Productividad</t>
  </si>
  <si>
    <t>Excelencia educativa</t>
  </si>
  <si>
    <t>Implementar 5 proyectos educativos transversales en las Instituciones Educativas Oficiales del Municipio.</t>
  </si>
  <si>
    <t>Número de proyectos educativos transversales implementados.</t>
  </si>
  <si>
    <t>Ajustar e implementar el Plan Municipal de Educación Ambiental. PMEA. (Proyectos Ambientales Escolares –PRAES-).</t>
  </si>
  <si>
    <t>PMEA Implementado.</t>
  </si>
  <si>
    <t>Realizar 3 eventos para el fomento, reconocimiento y exaltación a la excelencia educativa en el Municipio.</t>
  </si>
  <si>
    <t>Eventos Realizados.</t>
  </si>
  <si>
    <t>Implementar el Plan de Capacitación, Bienestar y estímulos a Docentes, Directivos Docentes y Personal Administrativo de acuerdo con los Lineamientos establecidos por el Ministerio de Educación Nacional,  MEN.</t>
  </si>
  <si>
    <t>Plan Implementado.</t>
  </si>
  <si>
    <t>Ciencia, Tecnología e Innovación</t>
  </si>
  <si>
    <t xml:space="preserve">Realizar 1 evento para la promoción de la ciencia, la tecnología y la Innovación </t>
  </si>
  <si>
    <t>Evento Realizado</t>
  </si>
  <si>
    <t>Fortalecer 3 semilleros de investigación en las Instituciones Educativas Oficiales del Municipio.</t>
  </si>
  <si>
    <t>Número de Semilleros Fortalecidos.</t>
  </si>
  <si>
    <t xml:space="preserve">Crear y apoyar la mesa de investigación e innovación docente en el Municipio </t>
  </si>
  <si>
    <t>Mesa en Funcionamiento.</t>
  </si>
  <si>
    <t>Acceso a la Educación Terciaria</t>
  </si>
  <si>
    <t>Implementar 1 estrategia de fomento al acceso de la educación terciaria.</t>
  </si>
  <si>
    <t>Estrategia Implementada.</t>
  </si>
  <si>
    <t>Modernización de la Educación media</t>
  </si>
  <si>
    <t>Implementar 1 estrategia para el Transito a la educación terciaria.</t>
  </si>
  <si>
    <t>Eficiencia Administrativa</t>
  </si>
  <si>
    <t>Fortalecer 14 procesos para la prestación eficiente del servicio educativo</t>
  </si>
  <si>
    <t>Número de Procesos fortalecidos</t>
  </si>
  <si>
    <t xml:space="preserve">Legalizar y titular 4 predios de sedes Educativas Oficiales a nombre del Municipio </t>
  </si>
  <si>
    <t>Número de Predios Legalizados y Titulados</t>
  </si>
  <si>
    <t>Educación Para Jóvenes y Adultos</t>
  </si>
  <si>
    <t xml:space="preserve">Implementar 1 programa de alfabetización </t>
  </si>
  <si>
    <t>Implementar 2 modelos pedagógicos flexibles para población extra-edad y en situación de vulnerabilidad</t>
  </si>
  <si>
    <t>Número de Modelos Flexibles Implementados</t>
  </si>
  <si>
    <t>Yumbo Bilingüe</t>
  </si>
  <si>
    <t xml:space="preserve">Implementar 1 programa de bilingüismo </t>
  </si>
  <si>
    <t>Salud para cerrar las brechas</t>
  </si>
  <si>
    <t>Aseguramiento</t>
  </si>
  <si>
    <t xml:space="preserve">Afiliar 1.000 nuevas personas al Régimen Subsidiado. </t>
  </si>
  <si>
    <t>Número de persona afiliadas al régimen subsidiado</t>
  </si>
  <si>
    <t>Secretaría de Salud</t>
  </si>
  <si>
    <t>Salud Pública</t>
  </si>
  <si>
    <t>Territorio con Vida Saludable  y Sexualidad, derechos Sexuales y Reproductivos</t>
  </si>
  <si>
    <t xml:space="preserve">Reducir a 250 el número de embarazos en adolescentes. </t>
  </si>
  <si>
    <t>Número de embarazos en adolescentes</t>
  </si>
  <si>
    <t>Reducir a 6 por cada 1.000 habitantes la tasa de transmisión perinatal de sífilis gestacional (sífilis congénita)</t>
  </si>
  <si>
    <t>Tasa de transmisión perinatal de sífilis gestacional</t>
  </si>
  <si>
    <t>Territorio con vida saludable  y convivencia social y salud mental</t>
  </si>
  <si>
    <t xml:space="preserve">Disminuir a 45 Consultas el Servicio de Urgencias de la Empresa Social del Estado, ESE por Intoxicación por abusos de consumos de Sustancias Psicoactivas en Adolescentes </t>
  </si>
  <si>
    <t>Número de consultas</t>
  </si>
  <si>
    <t xml:space="preserve">Territorio con Seguridad Alimentaria y Nutricional </t>
  </si>
  <si>
    <t xml:space="preserve">Implementar 1 programa en las Instituciones Educativas Oficiales de atención primaria en seguridad nutricional a menores de 9 años </t>
  </si>
  <si>
    <t xml:space="preserve">Territorio con vida saludable y Condiciones no transmisibles </t>
  </si>
  <si>
    <t xml:space="preserve">Mantener en el 95% la cobertura de vacunación en niños y niñas menores de 5 años por todos los biológicos establecidos en el Plan Ampliado de Inmunizaciones. </t>
  </si>
  <si>
    <t>Porcentaje de cobertura de vacunación</t>
  </si>
  <si>
    <t xml:space="preserve">Reducir a 2,5 por cada 1.000 nacidos vivos, la tasa de mortalidad infantil en menores de 5 años. </t>
  </si>
  <si>
    <t xml:space="preserve">Tasa de mortalidad infantil </t>
  </si>
  <si>
    <t xml:space="preserve">Incrementar a 500 personas intervenidas en autocuidado de la salud oral </t>
  </si>
  <si>
    <t>Número de personas beneficiadas con el autocuidado de salud oral</t>
  </si>
  <si>
    <t xml:space="preserve">Implementar 1 programa en Hábitos Saludable para la Prevención de Enfermedades No Transmisibles. </t>
  </si>
  <si>
    <t xml:space="preserve">Disminuir a 41.5 por cada 1.000 habitantes, la tasa de mortalidad promedio anual de las cinco primeras causas de cáncer: Cáncer Estómago, Cáncer Pulmón, Cáncer Cérvix, Cáncer Mama y Próstata. </t>
  </si>
  <si>
    <t xml:space="preserve">Tasa de mortalidad </t>
  </si>
  <si>
    <t xml:space="preserve">Territorio con vida saludable  y enfermedades transmisibles </t>
  </si>
  <si>
    <t xml:space="preserve">Aumentar al 85% la tasa de curación de los casos de tuberculosis pulmonar con basiloscopia positiva. </t>
  </si>
  <si>
    <t>Tasa de curación</t>
  </si>
  <si>
    <t xml:space="preserve">Gestionar la creación y funcionamiento la Unidad Ejecutora de Saneamiento Municipal, UES. </t>
  </si>
  <si>
    <t>Unidad Ejecutora de Saneamiento gestionada</t>
  </si>
  <si>
    <t>Construir 1 Centro de Zoonosis y Bienestar Animal.</t>
  </si>
  <si>
    <t>Centro de Zoonosis construido y Bienestar Animal</t>
  </si>
  <si>
    <t xml:space="preserve">Mantener en menos de un caso  por cada 10.000 habitantes la tasa de eliminación de lepra. </t>
  </si>
  <si>
    <t>Tasa de eliminación de lepra por 10.000 habitantes.</t>
  </si>
  <si>
    <t xml:space="preserve">Mantener en 0 la tasa de mortalidad por rabia humana transmitida por perros y gatos.  </t>
  </si>
  <si>
    <t>Tasa de mortalidad por rabia humana</t>
  </si>
  <si>
    <t xml:space="preserve">Desarrollar 1 programa de promoción para el control de vectores y roedores.  </t>
  </si>
  <si>
    <t>Programa Desarrollado</t>
  </si>
  <si>
    <t xml:space="preserve">Realizar 5.100 esterilizaciones quirúrgicas de caninos y felinos del área de riesgo seleccionadas por perfil epidemiológico. </t>
  </si>
  <si>
    <t>Número de Canino y felinos  Esterilizados</t>
  </si>
  <si>
    <t>Territorio con vigilancia en Salud Pública</t>
  </si>
  <si>
    <t>Realizar 4 monitoreos anuales al cumplimiento del esquema de vacunación. Plan Ampliado de Inmunización. PAI.</t>
  </si>
  <si>
    <t>Número de monitoreos realizados al cumplimiento del esquema de vacunación</t>
  </si>
  <si>
    <t>Realizar inspección, vigilancia y seguimiento a 7 planes de trabajo en riesgos laborales correspondientes a la Administración Central, Institutos Descentralizados, Empresa de Servicios Públicos de Yumbo, ESPY y el Hospital Local.</t>
  </si>
  <si>
    <t>Número de planes de trabajo revisados</t>
  </si>
  <si>
    <t xml:space="preserve">Realizar seguimiento al 100% de los eventos priorizados de interés en Salud Publica de Notificación Obligatoria (Mortalidad perinatal, Dengue Grave, Exposición Rábica, Mortalidad por tuberculosis). </t>
  </si>
  <si>
    <t>Porcentaje de seguimiento</t>
  </si>
  <si>
    <t xml:space="preserve">Realizar seguimiento a las 7 Instituciones Prestadoras de Salud, IPS en control al índice de COP (Cariados, Obturados y Perdidos) </t>
  </si>
  <si>
    <t>Número de IPS con seguimiento al índice COP realizado</t>
  </si>
  <si>
    <t xml:space="preserve">Implementar en las 7 IPS un sistema de monitoreo a la calidad de la prestación del servicio. </t>
  </si>
  <si>
    <t>Número de IPS con sistema de monitoreo a la calidad de la prestación del servicio implementado</t>
  </si>
  <si>
    <t xml:space="preserve">Inspeccionar y asesorar las  13 Instituciones Educativas Oficiales del municipio, en la actualización e implementación de los respectivos Planes de Emergencias y Desastres en Salud. </t>
  </si>
  <si>
    <t>Número de Instituciones Educativas asesoradas en la actualización e implementación de los respectivos Planes de Emergencias y Desastres en Salud</t>
  </si>
  <si>
    <t xml:space="preserve">Ejecutar 4  estrategias orientadas a la comunidad en materia de promoción social para las poblaciones especiales. (Victimas, discapacitados, Adulto mayor e indigentes). </t>
  </si>
  <si>
    <t>Número de estrategias ejecutadas</t>
  </si>
  <si>
    <t xml:space="preserve">Inspeccionar, vigilar y controlar anualmente al 20% de las empresas registradas en cámara de comercio. </t>
  </si>
  <si>
    <t>Porcentaje de empresas inspeccionadas.</t>
  </si>
  <si>
    <t xml:space="preserve">Inspeccionar, vigilar y controlar al 90% de los acueductos rurales y urbanos. </t>
  </si>
  <si>
    <t>Número de acueductos inspeccionados</t>
  </si>
  <si>
    <t xml:space="preserve">Inspeccionar, vigilar y controlar al 90% de los establecimientos de uso recreativo de agua. </t>
  </si>
  <si>
    <t xml:space="preserve">Número de Establecimientos inspeccionados </t>
  </si>
  <si>
    <t>Realizar 4 auditorías a las Entidad Promotora de Salud, EPS del régimen subsidiado en las normas que regulan el Sistema General de Seguridad Social en Salud, SGSSS.</t>
  </si>
  <si>
    <t>Números de Auditorías realizadas</t>
  </si>
  <si>
    <t>Territorio con Salud Ambiental</t>
  </si>
  <si>
    <t>Mantener el 0 la Mortalidad por Enfermedad Diarreica Aguda, EDA y la Infección Respiratoria Aguda, IRA.</t>
  </si>
  <si>
    <t xml:space="preserve"> Tasa de Mortalidad</t>
  </si>
  <si>
    <t>Prestación de servicio en salud</t>
  </si>
  <si>
    <t>Fortalecimiento de red pública</t>
  </si>
  <si>
    <t xml:space="preserve">Fortalecer 4 servicios de la Red Hospitalaria pública del Municipio </t>
  </si>
  <si>
    <t>Número de servicios fortalecidos</t>
  </si>
  <si>
    <t xml:space="preserve">Terminar la construcción y poner en funcionamiento el Centro de Salud de la Comuna 1 </t>
  </si>
  <si>
    <t>Centro de Salud en funcionamiento</t>
  </si>
  <si>
    <t>Construir 1 centro de salud en la Comuna 4.</t>
  </si>
  <si>
    <t>Centro de salud construido</t>
  </si>
  <si>
    <t>Población pobre y vulnerable</t>
  </si>
  <si>
    <t>Realizar 1 convenio para la atención en salud de Población pobre y vulnerable del municipio.</t>
  </si>
  <si>
    <t xml:space="preserve"> Convenio realizado</t>
  </si>
  <si>
    <t xml:space="preserve">Realizar 4 Brigadas Saludables anualmente. </t>
  </si>
  <si>
    <t>Número de Brigadas Saludables</t>
  </si>
  <si>
    <t>Agua potable y saneamiento básico para la inclusión social</t>
  </si>
  <si>
    <t>Agua, vida para la Gente</t>
  </si>
  <si>
    <t>Servicio de acueducto</t>
  </si>
  <si>
    <t xml:space="preserve">Subsidiar al 100% de los usuarios legalizados de los estratos 1, 2 y 3 del servicio de acueducto. </t>
  </si>
  <si>
    <t>Porcentaje de usuarios subsidiados.</t>
  </si>
  <si>
    <t>Secretaría de Infraestructura y Servicios Públicos</t>
  </si>
  <si>
    <t xml:space="preserve">Actualizar 1 diagnóstico de acceso de agua potable en la zona rural. </t>
  </si>
  <si>
    <t>Diagnóstico de acceso de agua potable en la zona rural elaborado</t>
  </si>
  <si>
    <t xml:space="preserve">Optimizar 12 sistemas de potabilización existentes para  que  cumplan con la normas de calidad de agua expedidas por el Ministerio de Salud  </t>
  </si>
  <si>
    <t>Número de sistemas de potabilización optimizados</t>
  </si>
  <si>
    <t xml:space="preserve">Incrementar a 24 los sistemas de potabilización que cumplan con la normas de calidad expedida por el Ministerio de Salud  </t>
  </si>
  <si>
    <t>Número de Nuevos Sistemas de Potabilización incrementados</t>
  </si>
  <si>
    <t xml:space="preserve">Mejorar 9 sistemas de acueducto. </t>
  </si>
  <si>
    <t xml:space="preserve">Número de sistemas de acueducto rural mejorados </t>
  </si>
  <si>
    <t xml:space="preserve">Incrementar en 5.000 metros la red de acueducto.  </t>
  </si>
  <si>
    <t>Metros de red de acueducto incrementados.</t>
  </si>
  <si>
    <t xml:space="preserve">Reponer 3.000 metros red de acueducto. </t>
  </si>
  <si>
    <t>Metros de red de acueducto repuestos.</t>
  </si>
  <si>
    <t>Sistemas de abastecimiento de agua</t>
  </si>
  <si>
    <t xml:space="preserve">Implementar 1 unidad técnica y de acompañamiento administrativo  a las juntas administradoras de acueducto y alcantarillado </t>
  </si>
  <si>
    <t>Unidad Técnica Implementada</t>
  </si>
  <si>
    <t xml:space="preserve">Elaborar 1 Estudio de factibilidad Fase II. Alternativa de abastecimiento de agua potable </t>
  </si>
  <si>
    <t xml:space="preserve">Estudio elaborado </t>
  </si>
  <si>
    <t xml:space="preserve">Incrementar a 3 las fuentes de abastecimiento de agua para el sistema de acueducto </t>
  </si>
  <si>
    <t xml:space="preserve">Número de fuentes de abastecimiento de agua para el sistema de acueducto incrementadas </t>
  </si>
  <si>
    <t>Oportunidades de saneamiento para el campo y la ciudad</t>
  </si>
  <si>
    <t xml:space="preserve">Subsidiar al 100% de los usuarios legalizados de los estratos 1, 2 y 3 del servicio de alcantarillado. </t>
  </si>
  <si>
    <t>Elaborar 1 diagnóstico de sistemas de saneamiento y alcantarillado en la zona rural.</t>
  </si>
  <si>
    <t>Diagnóstico de sistemas de saneamiento y alcantarillado en la zona rural elaborado</t>
  </si>
  <si>
    <t xml:space="preserve">Optimizar 2 sistemas de alcantarillado en la zona rural del municipio  </t>
  </si>
  <si>
    <t>Número de sistemas de alcantarillado optimizados</t>
  </si>
  <si>
    <t xml:space="preserve">Eliminar  13  puntos de vertimientos puntuales  marginales al Rio Yumbo. </t>
  </si>
  <si>
    <t>Número de puntos de Vertimientos puntuales  eliminados</t>
  </si>
  <si>
    <t xml:space="preserve">Eliminar 8 puntos de vertimientos colectivos marginales al Rio Yumbo. </t>
  </si>
  <si>
    <t xml:space="preserve">Número de puntos de vertimiento colectivos  eliminados </t>
  </si>
  <si>
    <t xml:space="preserve">Actualizar el estudio y diseño del Plan Maestro de Alcantarillado de la zona urbana. </t>
  </si>
  <si>
    <t>Estudio del Plan Maestro de Alcantarillado actualizado</t>
  </si>
  <si>
    <t xml:space="preserve">Reponer 4.000 metros de redes de alcantarillado. </t>
  </si>
  <si>
    <t>Metros de red de alcantarillado repuestos.</t>
  </si>
  <si>
    <t>Incrementar en 2.000 metros la red de alcantarillado.</t>
  </si>
  <si>
    <t>Metros de red de alcantarillado incrementados.</t>
  </si>
  <si>
    <t xml:space="preserve">Construir 3 Sistemas de Tratamiento de Aguas Residuales. </t>
  </si>
  <si>
    <t xml:space="preserve">Número de Sistemas de Tratamiento de Aguas Residuales Construidos </t>
  </si>
  <si>
    <t>Elaborar 1 estudio de diseños de actualización definitiva de la alternativa para el tratamiento de las aguas residuales domesticas de la Zona Urbana.</t>
  </si>
  <si>
    <t xml:space="preserve"> Estudio  elaborado </t>
  </si>
  <si>
    <t xml:space="preserve">Gestionar la construcción de 1 sistema de tratamiento de las aguas residuales. </t>
  </si>
  <si>
    <t xml:space="preserve">Gestión realizada. </t>
  </si>
  <si>
    <t xml:space="preserve">Mantener y/o rehabilitar 12.000 metros de Infraestructura de Alcantarillado. </t>
  </si>
  <si>
    <t>Metros de infraestructura de alcantarillados mantenidos y/o rehabilitados.</t>
  </si>
  <si>
    <t>Plan Especial de la Zona Industrial. PEZI</t>
  </si>
  <si>
    <t xml:space="preserve">Servicio de alcantarillado </t>
  </si>
  <si>
    <t xml:space="preserve">Elaborar 1 estudio que estructure la operación del servicio de alcantarillado en la zona industrial. </t>
  </si>
  <si>
    <t>Estudio elaborado.</t>
  </si>
  <si>
    <t xml:space="preserve">Construir 4.000 metros la red de alcantarillado sanitario en la zona industrial. </t>
  </si>
  <si>
    <t>Metros de red de alcantarillado sanitario en la zona industrial construidos.</t>
  </si>
  <si>
    <t xml:space="preserve">Construir la primera fase de 1 Sistema de tratamiento de aguas residuales en la Zona Industrial </t>
  </si>
  <si>
    <t xml:space="preserve"> Sistema de tratamiento de las aguas residuales  de la Zona Industrial Fase I construido</t>
  </si>
  <si>
    <t>Elaborar 1 estudio de afinamiento de la tecnología de tratamiento de aguas residuales por riesgo industrial</t>
  </si>
  <si>
    <t>Estudio de afinamiento de la tecnología de tratamiento de aguas residuales por riesgo industrial elaborado</t>
  </si>
  <si>
    <t xml:space="preserve">Construir 10 estructuras y elementos especiales para la prestación del servicio de alcantarillado en la zona industrial </t>
  </si>
  <si>
    <t>Número de estructuras y elementos construidos</t>
  </si>
  <si>
    <t xml:space="preserve">Manejo y gestión del riesgo </t>
  </si>
  <si>
    <t xml:space="preserve">Construir 3 obras de Infraestructura para la evacuación y regulación de aguas lluvias  </t>
  </si>
  <si>
    <t>Número de obras construidas</t>
  </si>
  <si>
    <t xml:space="preserve">Construir 447 ml de Infraestructura de alcantarillado para manejo de aguas lluvias (colectores y canales)  </t>
  </si>
  <si>
    <t>Número de ml construidos</t>
  </si>
  <si>
    <t>Servicio de Aseo</t>
  </si>
  <si>
    <t xml:space="preserve">Subsidiar el 100% de los usuarios en los estratos 1, 2 y 3 en el servicio de aseo público. </t>
  </si>
  <si>
    <t>RP</t>
  </si>
  <si>
    <t>TP</t>
  </si>
  <si>
    <t>Programa de recreación y actividad física desarrollado</t>
  </si>
  <si>
    <t xml:space="preserve">Yumbo, territorio de oportunidades culturales </t>
  </si>
  <si>
    <t>Infraestructura artística y cultural para la gente</t>
  </si>
  <si>
    <t>Yumbo, Territorio de Conservación y salvaguardia del Patrimonio Cultural</t>
  </si>
  <si>
    <t>Formación y capacitación artística y cultural para un territorio de paz y oportunidades</t>
  </si>
  <si>
    <t>Fomento y difusión artística y cultural para un territorio de oportunidades</t>
  </si>
  <si>
    <t>Bibliotecas, espacios de la gente para un territorio de oportunidades</t>
  </si>
  <si>
    <t>Vivienda y Hábitat para la inclusión social</t>
  </si>
  <si>
    <t>Vivienda y hábitat, oportunidad para la gente</t>
  </si>
  <si>
    <t>Titulación predial, avanzando hacia la equidad social</t>
  </si>
  <si>
    <t>Oportunidades sociales para la inclusión social</t>
  </si>
  <si>
    <t>Primera infancia, infancia, adolescencia y juventud para la equidad</t>
  </si>
  <si>
    <t xml:space="preserve">Oportunidades para la primera infancia, infancia y adolescencia </t>
  </si>
  <si>
    <t>Oportunidades para la juventud</t>
  </si>
  <si>
    <t>Yumbo Mayor</t>
  </si>
  <si>
    <t>Oportunidades étnicas para la inclusión social</t>
  </si>
  <si>
    <t>Mujer visible</t>
  </si>
  <si>
    <t>Diversidad con oportunidades</t>
  </si>
  <si>
    <t>Superando barreras</t>
  </si>
  <si>
    <t>Yumbo interviene y avanza hacia la Paz</t>
  </si>
  <si>
    <t>Atención a la población en situación de pobreza extrema</t>
  </si>
  <si>
    <t>Plan de Oportunidades Sociales para Yumbo</t>
  </si>
  <si>
    <t>Construyendo resiliencia, promoviendo reconciliación</t>
  </si>
  <si>
    <t>SOCIAL</t>
  </si>
  <si>
    <t>ECONOMICA</t>
  </si>
  <si>
    <t xml:space="preserve">GOBIERNO </t>
  </si>
  <si>
    <t>PAZ</t>
  </si>
  <si>
    <t>TERRITORIAL</t>
  </si>
  <si>
    <t>SGP</t>
  </si>
  <si>
    <t>ELECT</t>
  </si>
  <si>
    <t>COFINANC</t>
  </si>
  <si>
    <t>R.P.</t>
  </si>
  <si>
    <t>T.P.</t>
  </si>
  <si>
    <t>S.G.P.</t>
  </si>
  <si>
    <t>COFINAC</t>
  </si>
  <si>
    <t>Codigo</t>
  </si>
  <si>
    <t>LINEA PLAN DE DESARROLLO/SECTORES</t>
  </si>
  <si>
    <t>TOTAL INVERSION</t>
  </si>
  <si>
    <t>PARTICIPACION SECTORIAL</t>
  </si>
  <si>
    <t>YUMBO TERRITORIO DE OPORTUNIDADES</t>
  </si>
  <si>
    <t>1.1</t>
  </si>
  <si>
    <t>Educación.</t>
  </si>
  <si>
    <t>1.1RP</t>
  </si>
  <si>
    <t>Recursos Propios</t>
  </si>
  <si>
    <t>1.1SGPCM</t>
  </si>
  <si>
    <t>Transferencias Nacion</t>
  </si>
  <si>
    <t>1.1SGPE</t>
  </si>
  <si>
    <t>1.1SGPPG</t>
  </si>
  <si>
    <t>1.1SGPSSF</t>
  </si>
  <si>
    <t>1.1SGPAE</t>
  </si>
  <si>
    <t>1.1DEPTO</t>
  </si>
  <si>
    <t>Transferencia Departamento</t>
  </si>
  <si>
    <t>1.1CRE</t>
  </si>
  <si>
    <t>Credito</t>
  </si>
  <si>
    <t>1.2</t>
  </si>
  <si>
    <t>Salud.</t>
  </si>
  <si>
    <t>1.2RP</t>
  </si>
  <si>
    <t>1.2SGPRS</t>
  </si>
  <si>
    <t>1.2SGPSP</t>
  </si>
  <si>
    <t>1.2ETE</t>
  </si>
  <si>
    <t>ETESA</t>
  </si>
  <si>
    <t>1.2CED</t>
  </si>
  <si>
    <t>Rentas Cedidas</t>
  </si>
  <si>
    <t>1.2FOS</t>
  </si>
  <si>
    <t>FOSYGA</t>
  </si>
  <si>
    <t>1.3</t>
  </si>
  <si>
    <t>Agua potable y saneamiento básico.</t>
  </si>
  <si>
    <t>1.3RP</t>
  </si>
  <si>
    <t>1.3SGPAPSB</t>
  </si>
  <si>
    <t>1.3SGPPG</t>
  </si>
  <si>
    <t>1.3CON</t>
  </si>
  <si>
    <t>Valorizacion</t>
  </si>
  <si>
    <t>1.3GES</t>
  </si>
  <si>
    <t>Gestion</t>
  </si>
  <si>
    <t>1.4</t>
  </si>
  <si>
    <t>Deporte, recreación y actividad física.</t>
  </si>
  <si>
    <t>1.4RP</t>
  </si>
  <si>
    <t>1.4SGP</t>
  </si>
  <si>
    <t>1.4TPD</t>
  </si>
  <si>
    <t>Tasa Pro-deporte</t>
  </si>
  <si>
    <t>1.4ELEC</t>
  </si>
  <si>
    <t>Electrificacion</t>
  </si>
  <si>
    <t>1.4GES</t>
  </si>
  <si>
    <t>Cofinanciacion</t>
  </si>
  <si>
    <t>1.5</t>
  </si>
  <si>
    <t>Cultura.</t>
  </si>
  <si>
    <t>1.5RP</t>
  </si>
  <si>
    <t>1.5SGPC</t>
  </si>
  <si>
    <t>1.5CUL</t>
  </si>
  <si>
    <t>Estampilla Procultura</t>
  </si>
  <si>
    <t>1.6</t>
  </si>
  <si>
    <t>Vivienda - Hábitat.</t>
  </si>
  <si>
    <t>1.6RP</t>
  </si>
  <si>
    <t>1.6CON</t>
  </si>
  <si>
    <t>Plusvalia</t>
  </si>
  <si>
    <t>1.7</t>
  </si>
  <si>
    <t>Atención a grupos vulnerables - Promoción social.</t>
  </si>
  <si>
    <t>1.7RP</t>
  </si>
  <si>
    <t>1.7SGPCOMPES181</t>
  </si>
  <si>
    <t>1.7EAM</t>
  </si>
  <si>
    <t>Estampilla Adulto Mayor</t>
  </si>
  <si>
    <t>YUMBO TERRITORIO DE OPORTUNIDADES PARA EL DESARROLLO ECONÓMICO</t>
  </si>
  <si>
    <t>2.1</t>
  </si>
  <si>
    <t>Promoción del Desarrollo (Empleo, Turismo, Fomento minero, Educación para el trabajo y el Desarrollo Humano).</t>
  </si>
  <si>
    <t>2.1RP</t>
  </si>
  <si>
    <t>2.1SGPPG</t>
  </si>
  <si>
    <t>2.2</t>
  </si>
  <si>
    <t>Agropecuario.</t>
  </si>
  <si>
    <t>2.2RP</t>
  </si>
  <si>
    <t>2.3</t>
  </si>
  <si>
    <t>Vías, tránsito y Transporte.</t>
  </si>
  <si>
    <t>2.3RP</t>
  </si>
  <si>
    <t>2.3SGPPG</t>
  </si>
  <si>
    <t>2.3FT</t>
  </si>
  <si>
    <t>Fondo de Transito</t>
  </si>
  <si>
    <t>2.3CON</t>
  </si>
  <si>
    <t>2.3CRE</t>
  </si>
  <si>
    <t>2.3GES</t>
  </si>
  <si>
    <t>2.4</t>
  </si>
  <si>
    <t>Servicios públicos diferentes a acueducto, alcantarillado y aseo.</t>
  </si>
  <si>
    <t>2.4IAP</t>
  </si>
  <si>
    <t>Impuesto Alumbrado Publico</t>
  </si>
  <si>
    <t>YUMBO TERRITORIO PARA EL BUEN GOBIERNO</t>
  </si>
  <si>
    <t>3.1</t>
  </si>
  <si>
    <t>Equipamiento.</t>
  </si>
  <si>
    <t>3.1RP</t>
  </si>
  <si>
    <t>3.2</t>
  </si>
  <si>
    <t>Desarrollo Comunitario.</t>
  </si>
  <si>
    <t>3.2RP</t>
  </si>
  <si>
    <t>3.3</t>
  </si>
  <si>
    <t>Fortalecimiento Institucional.</t>
  </si>
  <si>
    <t>3.3RP</t>
  </si>
  <si>
    <t>3.3CON</t>
  </si>
  <si>
    <t>Contribucion Estratificacion</t>
  </si>
  <si>
    <t>3.3DE</t>
  </si>
  <si>
    <t>Sanciones</t>
  </si>
  <si>
    <t>3.4</t>
  </si>
  <si>
    <t>Justicia y Seguridad.</t>
  </si>
  <si>
    <t>3.4RP</t>
  </si>
  <si>
    <t>3.4SEG</t>
  </si>
  <si>
    <t>Fondo de Seguridad</t>
  </si>
  <si>
    <t>YUMBO AMBIENTALMENTE SOSTENIBLE</t>
  </si>
  <si>
    <t>4.1</t>
  </si>
  <si>
    <t>Medio Ambiente.</t>
  </si>
  <si>
    <t>4.1RP</t>
  </si>
  <si>
    <t>4.2</t>
  </si>
  <si>
    <t>Prevención y gestión del riesgo de desastres.</t>
  </si>
  <si>
    <t>4.2RP</t>
  </si>
  <si>
    <t>4.2STB</t>
  </si>
  <si>
    <t>Sobretasa Bomberil</t>
  </si>
  <si>
    <t>YUMBO TERRITORIO PARA LA PAZ</t>
  </si>
  <si>
    <t>5.1</t>
  </si>
  <si>
    <t>Paz.</t>
  </si>
  <si>
    <t>5.1RP</t>
  </si>
  <si>
    <t>5.1SGPPG</t>
  </si>
  <si>
    <t>5.2</t>
  </si>
  <si>
    <t>Posconflicto y reconciliación.</t>
  </si>
  <si>
    <t>5.2RP</t>
  </si>
  <si>
    <t>YUMBO TERRITORIO DE OPORTUNIDADES PARA EL DESARROLLO TERRITORIAL</t>
  </si>
  <si>
    <t>6.1</t>
  </si>
  <si>
    <t>Ordenamiento territorial.</t>
  </si>
  <si>
    <t>6.1RP</t>
  </si>
  <si>
    <t>6.2</t>
  </si>
  <si>
    <t>Renovación y transformación urbana.</t>
  </si>
  <si>
    <t>6.2RP</t>
  </si>
  <si>
    <t>6.2SGPPG</t>
  </si>
  <si>
    <t>6.2FT</t>
  </si>
  <si>
    <t>6.2GES</t>
  </si>
  <si>
    <t>6.3</t>
  </si>
  <si>
    <t>Planificación e integración regional.</t>
  </si>
  <si>
    <t>6.3RP</t>
  </si>
  <si>
    <t>TOTAL PLAN DE DESARROLLO</t>
  </si>
  <si>
    <t>TOPES</t>
  </si>
  <si>
    <t>EDUCACION FISICA FICHA NO. 52</t>
  </si>
  <si>
    <t>FORTALECIMIENTO DEL PROGRAMA DE EDUCACION FISICA</t>
  </si>
  <si>
    <t>JUEGOS SUPERATE INTERESCOLARES INTERCOLEGIADOS</t>
  </si>
  <si>
    <t>ficha 52-1</t>
  </si>
  <si>
    <t>DOTACION INSTITUCIONES EDUCATIVAS</t>
  </si>
  <si>
    <t>PROCESOS RECREATIVOS FICHA NO. 31</t>
  </si>
  <si>
    <t>DESCENTRALIZADOS (PREMIACION, LOGISTICA, JUEGOS)</t>
  </si>
  <si>
    <t>ficha 31</t>
  </si>
  <si>
    <t>ficha 31-1</t>
  </si>
  <si>
    <t>CICLORUTA</t>
  </si>
  <si>
    <t>LABOR SOCIAL ESTUDIANTIL</t>
  </si>
  <si>
    <t>FESTIVAL MPAL DEL VIENTO Y LAS COMETAS</t>
  </si>
  <si>
    <t>JUEGOS RECREO DEPORTIVOS</t>
  </si>
  <si>
    <t>RECREACION Y ESTILOS DE VIDA SALUDABLES</t>
  </si>
  <si>
    <t>MES DEL NIÑO</t>
  </si>
  <si>
    <t>VACACIONES RECREATIVAS</t>
  </si>
  <si>
    <t>DOTACION</t>
  </si>
  <si>
    <t>MEJORAMIENTO DE LOS PROCESOS RECREATIVOS</t>
  </si>
  <si>
    <t>DEPORTE FORMATIVO Y COMPETITIVO FICHA NO. 55</t>
  </si>
  <si>
    <t>APOYO A DEPORTISTAS</t>
  </si>
  <si>
    <t>CENTRO DE ATENCION AL DEPORTISTA</t>
  </si>
  <si>
    <t>SUPLEMENTOS VITAMINICOS</t>
  </si>
  <si>
    <t>HIDRATACION</t>
  </si>
  <si>
    <t>LOGISTICA ACTIVIDADES DEPORTIVAS</t>
  </si>
  <si>
    <t>ficha 55</t>
  </si>
  <si>
    <t>ficha 55-1</t>
  </si>
  <si>
    <t>BOTIQUIN</t>
  </si>
  <si>
    <t>DOTACION MEDICA</t>
  </si>
  <si>
    <t>INCENTIVOS Y ESTIMULOS A DEPORTISTAS Y ENTRENAD</t>
  </si>
  <si>
    <t>DOTACION DISCIPLINAS DEPORTIVAS</t>
  </si>
  <si>
    <t>SUB TOTAL</t>
  </si>
  <si>
    <t>EQUIPO GESTOR DEPORTE FORMATIVO</t>
  </si>
  <si>
    <t>CLUBES Y COMITES DEPORTIVOS</t>
  </si>
  <si>
    <t>CAPACITACION Y FORMACION</t>
  </si>
  <si>
    <t>TECNICA ESPECIALIZADA</t>
  </si>
  <si>
    <t>DEPORTE SOCIAL Y COMUNITARIO</t>
  </si>
  <si>
    <t>EVENTOS DEPORTIVOS MUNICIPALES</t>
  </si>
  <si>
    <t>TORNEOS MUNICIPALES</t>
  </si>
  <si>
    <t>FESTIVALES DEPORTIVOS</t>
  </si>
  <si>
    <t>JUEGOS MUNICIPALES</t>
  </si>
  <si>
    <t>CARRETA ATLETICA CIUDAD DE YUMBO</t>
  </si>
  <si>
    <t>JUEGOS DOCENTES</t>
  </si>
  <si>
    <t>EVENTOS DEPORTIVOS DPTALES NALES E INTERNALES</t>
  </si>
  <si>
    <t>CAMPAÑA PROMOCION Y DIFUSION DISCIPLINAS DEPTIVAS</t>
  </si>
  <si>
    <t>CONSTRUCCION MANTENIMIENTO ESCENARIOS FICHA NO. 11</t>
  </si>
  <si>
    <t>ADECUACION Y MANTENIMIENTO ESCENARIOS  DEPORT</t>
  </si>
  <si>
    <t>MATERIALES Y SUMINISTROS</t>
  </si>
  <si>
    <t>SEGURIDAD ESCENARIOS DEPORTIVOS</t>
  </si>
  <si>
    <t>OPERACIÓN ESCENARIOS DEPORTIVOS</t>
  </si>
  <si>
    <t>FICHA 61 CANCHA EL POLVERO</t>
  </si>
  <si>
    <t>TOTAL FICHAS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</si>
</sst>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_-;\-* #,##0.00\ _€_-;_-* &quot;-&quot;??\ _€_-;_-@_-"/>
    <numFmt numFmtId="164" formatCode="_(&quot;$&quot;\ * #,##0.00_);_(&quot;$&quot;\ * \(#,##0.00\);_(&quot;$&quot;\ * &quot;-&quot;??_);_(@_)"/>
    <numFmt numFmtId="165" formatCode="_(* #,##0.00_);_(* \(#,##0.00\);_(* &quot;-&quot;??_);_(@_)"/>
    <numFmt numFmtId="166" formatCode="_-* #,##0.00_-;\-* #,##0.00_-;_-* &quot;-&quot;??_-;_-@_-"/>
    <numFmt numFmtId="167" formatCode="_-* #,##0\ _€_-;\-* #,##0\ _€_-;_-* &quot;-&quot;??\ _€_-;_-@_-"/>
    <numFmt numFmtId="168" formatCode="&quot;$&quot;\ #,##0"/>
    <numFmt numFmtId="169" formatCode="#,##0.00\ &quot;€&quot;"/>
    <numFmt numFmtId="170" formatCode="[$$-240A]#,##0"/>
    <numFmt numFmtId="171" formatCode="&quot;$&quot;#,##0"/>
    <numFmt numFmtId="172" formatCode="&quot;$&quot;\ #,##0.0"/>
    <numFmt numFmtId="173" formatCode="0.0%"/>
  </numFmts>
  <fonts count="50" x14ac:knownFonts="1">
    <font>
      <sz val="11"/>
      <color theme="1"/>
      <name val="Calibri"/>
      <family val="2"/>
      <scheme val="minor"/>
    </font>
    <font>
      <sz val="11"/>
      <color theme="1"/>
      <name val="Calibri"/>
      <family val="2"/>
      <scheme val="minor"/>
    </font>
    <font>
      <sz val="10"/>
      <name val="Arial"/>
      <family val="2"/>
    </font>
    <font>
      <b/>
      <sz val="11"/>
      <name val="Calibri"/>
      <family val="2"/>
      <scheme val="minor"/>
    </font>
    <font>
      <b/>
      <sz val="12"/>
      <name val="Arial"/>
      <family val="2"/>
    </font>
    <font>
      <sz val="11"/>
      <name val="Arial"/>
      <family val="2"/>
    </font>
    <font>
      <sz val="12"/>
      <name val="Arial"/>
      <family val="2"/>
    </font>
    <font>
      <b/>
      <sz val="11"/>
      <name val="Calibri"/>
      <family val="2"/>
    </font>
    <font>
      <sz val="11"/>
      <name val="Calibri"/>
      <family val="2"/>
    </font>
    <font>
      <sz val="12"/>
      <color theme="1"/>
      <name val="Arial"/>
      <family val="2"/>
    </font>
    <font>
      <sz val="10"/>
      <color theme="1"/>
      <name val="Arial"/>
      <family val="2"/>
    </font>
    <font>
      <b/>
      <sz val="10"/>
      <color theme="1"/>
      <name val="Arial"/>
      <family val="2"/>
    </font>
    <font>
      <b/>
      <sz val="10"/>
      <name val="Calibri"/>
      <family val="2"/>
    </font>
    <font>
      <sz val="10"/>
      <color theme="1"/>
      <name val="Calibri"/>
      <family val="2"/>
      <scheme val="minor"/>
    </font>
    <font>
      <b/>
      <sz val="11"/>
      <color theme="1"/>
      <name val="Calibri"/>
      <family val="2"/>
      <scheme val="minor"/>
    </font>
    <font>
      <b/>
      <sz val="11"/>
      <color theme="1"/>
      <name val="Calibri"/>
      <family val="2"/>
    </font>
    <font>
      <sz val="10"/>
      <name val="Arial"/>
      <family val="2"/>
    </font>
    <font>
      <sz val="10"/>
      <color theme="1"/>
      <name val="Arial Narrow"/>
      <family val="2"/>
    </font>
    <font>
      <sz val="8"/>
      <name val="Tahoma"/>
      <family val="2"/>
    </font>
    <font>
      <sz val="11"/>
      <color indexed="8"/>
      <name val="Calibri"/>
      <family val="2"/>
    </font>
    <font>
      <sz val="10"/>
      <name val="Arial"/>
      <family val="2"/>
      <charset val="1"/>
    </font>
    <font>
      <sz val="10"/>
      <color rgb="FFFF0000"/>
      <name val="Arial"/>
      <family val="2"/>
    </font>
    <font>
      <b/>
      <sz val="12"/>
      <color theme="1"/>
      <name val="Arial"/>
      <family val="2"/>
    </font>
    <font>
      <sz val="11"/>
      <color theme="1"/>
      <name val="Arial"/>
      <family val="2"/>
    </font>
    <font>
      <sz val="9"/>
      <color indexed="81"/>
      <name val="Tahoma"/>
      <family val="2"/>
    </font>
    <font>
      <b/>
      <sz val="9"/>
      <color indexed="81"/>
      <name val="Tahoma"/>
      <family val="2"/>
    </font>
    <font>
      <sz val="10"/>
      <color indexed="81"/>
      <name val="Tahoma"/>
      <family val="2"/>
    </font>
    <font>
      <sz val="10"/>
      <name val="Arial"/>
      <family val="2"/>
    </font>
    <font>
      <sz val="12"/>
      <name val="Arial Black"/>
      <family val="2"/>
    </font>
    <font>
      <sz val="14"/>
      <name val="Arial Black"/>
      <family val="2"/>
    </font>
    <font>
      <sz val="12"/>
      <color indexed="56"/>
      <name val="Arial Black"/>
      <family val="2"/>
    </font>
    <font>
      <b/>
      <sz val="10"/>
      <name val="Arial Black"/>
      <family val="2"/>
    </font>
    <font>
      <sz val="11"/>
      <name val="Arial Black"/>
      <family val="2"/>
    </font>
    <font>
      <sz val="10"/>
      <name val="Arial Black"/>
      <family val="2"/>
    </font>
    <font>
      <sz val="9"/>
      <name val="Verdana"/>
      <family val="2"/>
    </font>
    <font>
      <b/>
      <sz val="9"/>
      <name val="Calibri"/>
      <family val="2"/>
    </font>
    <font>
      <b/>
      <sz val="14"/>
      <name val="Arial"/>
      <family val="2"/>
    </font>
    <font>
      <b/>
      <sz val="10"/>
      <name val="Arial"/>
      <family val="2"/>
    </font>
    <font>
      <sz val="9"/>
      <name val="Calibri"/>
      <family val="2"/>
    </font>
    <font>
      <b/>
      <sz val="10"/>
      <name val="Arial Narrow"/>
      <family val="2"/>
    </font>
    <font>
      <sz val="10"/>
      <name val="Calibri"/>
      <family val="2"/>
    </font>
    <font>
      <b/>
      <sz val="11"/>
      <name val="Arial"/>
      <family val="2"/>
    </font>
    <font>
      <sz val="10"/>
      <color rgb="FF000000"/>
      <name val="Arial"/>
      <family val="2"/>
    </font>
    <font>
      <sz val="9"/>
      <name val="Arial"/>
      <family val="2"/>
    </font>
    <font>
      <b/>
      <sz val="11"/>
      <color theme="0"/>
      <name val="Arial"/>
      <family val="2"/>
    </font>
    <font>
      <sz val="8"/>
      <name val="Arial"/>
      <family val="2"/>
    </font>
    <font>
      <sz val="11"/>
      <color rgb="FFFF0000"/>
      <name val="Calibri"/>
      <family val="2"/>
      <scheme val="minor"/>
    </font>
    <font>
      <b/>
      <sz val="11"/>
      <color rgb="FF0070C0"/>
      <name val="Calibri"/>
      <family val="2"/>
      <scheme val="minor"/>
    </font>
    <font>
      <sz val="11"/>
      <name val="Calibri"/>
      <family val="2"/>
      <scheme val="minor"/>
    </font>
    <font>
      <b/>
      <sz val="11"/>
      <color rgb="FFFF0000"/>
      <name val="Calibri"/>
      <family val="2"/>
      <scheme val="minor"/>
    </font>
  </fonts>
  <fills count="24">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rgb="FF00B05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3" tint="0.39997558519241921"/>
        <bgColor indexed="64"/>
      </patternFill>
    </fill>
    <fill>
      <patternFill patternType="solid">
        <fgColor theme="6" tint="-0.249977111117893"/>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rgb="FFC00000"/>
        <bgColor indexed="64"/>
      </patternFill>
    </fill>
    <fill>
      <patternFill patternType="solid">
        <fgColor theme="9" tint="-0.249977111117893"/>
        <bgColor indexed="64"/>
      </patternFill>
    </fill>
  </fills>
  <borders count="46">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s>
  <cellStyleXfs count="32">
    <xf numFmtId="0" fontId="0" fillId="0" borderId="0"/>
    <xf numFmtId="43" fontId="1" fillId="0" borderId="0" applyFont="0" applyFill="0" applyBorder="0" applyAlignment="0" applyProtection="0"/>
    <xf numFmtId="0" fontId="2" fillId="0" borderId="0"/>
    <xf numFmtId="167"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9" fontId="1" fillId="0" borderId="0" applyFont="0" applyFill="0" applyBorder="0" applyAlignment="0" applyProtection="0"/>
    <xf numFmtId="166" fontId="2" fillId="0" borderId="0" applyFont="0" applyFill="0" applyBorder="0" applyAlignment="0" applyProtection="0"/>
    <xf numFmtId="0" fontId="16" fillId="0" borderId="0"/>
    <xf numFmtId="166" fontId="16"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166" fontId="16" fillId="0" borderId="0" applyFont="0" applyFill="0" applyBorder="0" applyAlignment="0" applyProtection="0"/>
    <xf numFmtId="164" fontId="1" fillId="0" borderId="0" applyFont="0" applyFill="0" applyBorder="0" applyAlignment="0" applyProtection="0"/>
    <xf numFmtId="0" fontId="2" fillId="0" borderId="0"/>
    <xf numFmtId="0" fontId="2" fillId="0" borderId="0"/>
    <xf numFmtId="0" fontId="1" fillId="0" borderId="0"/>
    <xf numFmtId="0" fontId="17" fillId="0" borderId="0"/>
    <xf numFmtId="0" fontId="18" fillId="0" borderId="0">
      <alignment wrapText="1"/>
    </xf>
    <xf numFmtId="0" fontId="2" fillId="0" borderId="0"/>
    <xf numFmtId="0" fontId="2" fillId="0" borderId="0"/>
    <xf numFmtId="9" fontId="2" fillId="0" borderId="0" applyFont="0" applyFill="0" applyBorder="0" applyAlignment="0" applyProtection="0"/>
    <xf numFmtId="9" fontId="19" fillId="0" borderId="0" applyFont="0" applyFill="0" applyBorder="0" applyAlignment="0" applyProtection="0"/>
    <xf numFmtId="0" fontId="20" fillId="0" borderId="0"/>
    <xf numFmtId="0" fontId="16" fillId="0" borderId="0"/>
    <xf numFmtId="166" fontId="16" fillId="0" borderId="0" applyFont="0" applyFill="0" applyBorder="0" applyAlignment="0" applyProtection="0"/>
    <xf numFmtId="0" fontId="2" fillId="0" borderId="0"/>
    <xf numFmtId="166" fontId="2" fillId="0" borderId="0" applyFont="0" applyFill="0" applyBorder="0" applyAlignment="0" applyProtection="0"/>
    <xf numFmtId="165" fontId="1" fillId="0" borderId="0" applyFont="0" applyFill="0" applyBorder="0" applyAlignment="0" applyProtection="0"/>
    <xf numFmtId="0" fontId="27" fillId="0" borderId="0"/>
  </cellStyleXfs>
  <cellXfs count="1099">
    <xf numFmtId="0" fontId="0" fillId="0" borderId="0" xfId="0"/>
    <xf numFmtId="0" fontId="3" fillId="0" borderId="0" xfId="2" applyFont="1" applyAlignment="1" applyProtection="1">
      <protection locked="0"/>
    </xf>
    <xf numFmtId="0" fontId="2" fillId="0" borderId="0" xfId="2" applyProtection="1">
      <protection locked="0"/>
    </xf>
    <xf numFmtId="0" fontId="5" fillId="0" borderId="0" xfId="2" applyFont="1" applyProtection="1">
      <protection locked="0"/>
    </xf>
    <xf numFmtId="0" fontId="0" fillId="0" borderId="0" xfId="0" applyProtection="1">
      <protection locked="0"/>
    </xf>
    <xf numFmtId="0" fontId="0" fillId="0" borderId="0" xfId="0" applyAlignment="1" applyProtection="1">
      <alignment wrapText="1"/>
      <protection locked="0"/>
    </xf>
    <xf numFmtId="168" fontId="0" fillId="0" borderId="0" xfId="0" applyNumberFormat="1" applyProtection="1">
      <protection locked="0"/>
    </xf>
    <xf numFmtId="0" fontId="0" fillId="0" borderId="0" xfId="0" applyAlignment="1" applyProtection="1">
      <alignment horizontal="justify"/>
      <protection locked="0"/>
    </xf>
    <xf numFmtId="0" fontId="13" fillId="0" borderId="0" xfId="0" applyFont="1" applyAlignment="1" applyProtection="1">
      <alignment horizontal="justify"/>
      <protection locked="0"/>
    </xf>
    <xf numFmtId="0" fontId="0" fillId="4" borderId="0" xfId="0" applyFill="1" applyProtection="1">
      <protection locked="0"/>
    </xf>
    <xf numFmtId="167" fontId="0" fillId="0" borderId="0" xfId="1" applyNumberFormat="1" applyFont="1" applyProtection="1">
      <protection locked="0"/>
    </xf>
    <xf numFmtId="170" fontId="0" fillId="0" borderId="0" xfId="0" applyNumberFormat="1" applyProtection="1">
      <protection locked="0"/>
    </xf>
    <xf numFmtId="9" fontId="11" fillId="3" borderId="17" xfId="0" applyNumberFormat="1" applyFont="1" applyFill="1" applyBorder="1" applyAlignment="1" applyProtection="1">
      <alignment horizontal="center" vertical="center"/>
      <protection locked="0"/>
    </xf>
    <xf numFmtId="0" fontId="11" fillId="3" borderId="18" xfId="0" applyFont="1" applyFill="1" applyBorder="1" applyAlignment="1" applyProtection="1">
      <alignment vertical="center"/>
      <protection locked="0"/>
    </xf>
    <xf numFmtId="0" fontId="11" fillId="3" borderId="17" xfId="0" applyFont="1" applyFill="1" applyBorder="1" applyAlignment="1" applyProtection="1">
      <alignment horizontal="center" vertical="center"/>
      <protection locked="0"/>
    </xf>
    <xf numFmtId="168" fontId="11" fillId="3" borderId="17" xfId="0" applyNumberFormat="1" applyFont="1" applyFill="1" applyBorder="1" applyAlignment="1" applyProtection="1">
      <alignment horizontal="center" vertical="center"/>
      <protection locked="0"/>
    </xf>
    <xf numFmtId="10" fontId="11" fillId="3" borderId="17" xfId="1" applyNumberFormat="1" applyFont="1" applyFill="1" applyBorder="1" applyAlignment="1" applyProtection="1">
      <alignment horizontal="center" vertical="center"/>
      <protection locked="0"/>
    </xf>
    <xf numFmtId="170" fontId="11" fillId="3" borderId="17" xfId="0" applyNumberFormat="1" applyFont="1" applyFill="1" applyBorder="1" applyAlignment="1" applyProtection="1">
      <alignment horizontal="center" vertical="center"/>
      <protection locked="0"/>
    </xf>
    <xf numFmtId="9" fontId="11" fillId="3" borderId="17" xfId="7" applyFont="1" applyFill="1" applyBorder="1" applyAlignment="1" applyProtection="1">
      <alignment horizontal="center" vertical="center"/>
      <protection locked="0"/>
    </xf>
    <xf numFmtId="9" fontId="11" fillId="3" borderId="17" xfId="1" applyNumberFormat="1" applyFont="1" applyFill="1" applyBorder="1" applyAlignment="1" applyProtection="1">
      <alignment horizontal="center" vertical="center"/>
      <protection locked="0"/>
    </xf>
    <xf numFmtId="10" fontId="11" fillId="3" borderId="17" xfId="0" applyNumberFormat="1" applyFont="1" applyFill="1" applyBorder="1" applyAlignment="1" applyProtection="1">
      <alignment horizontal="center" vertical="center"/>
      <protection locked="0"/>
    </xf>
    <xf numFmtId="172" fontId="0" fillId="0" borderId="0" xfId="0" applyNumberFormat="1" applyProtection="1">
      <protection locked="0"/>
    </xf>
    <xf numFmtId="0" fontId="4" fillId="0" borderId="0" xfId="2" applyFont="1" applyAlignment="1" applyProtection="1">
      <alignment horizontal="left" vertical="center"/>
      <protection locked="0"/>
    </xf>
    <xf numFmtId="0" fontId="0" fillId="0" borderId="0" xfId="0" applyFill="1" applyBorder="1" applyAlignment="1" applyProtection="1">
      <protection locked="0"/>
    </xf>
    <xf numFmtId="9" fontId="4" fillId="0" borderId="0" xfId="2" applyNumberFormat="1" applyFont="1" applyAlignment="1" applyProtection="1">
      <alignment horizontal="center" vertical="center"/>
      <protection locked="0"/>
    </xf>
    <xf numFmtId="9" fontId="0" fillId="0" borderId="0" xfId="0" applyNumberFormat="1" applyAlignment="1" applyProtection="1">
      <alignment horizontal="center"/>
      <protection locked="0"/>
    </xf>
    <xf numFmtId="0" fontId="0" fillId="0" borderId="0" xfId="0" applyBorder="1" applyAlignment="1" applyProtection="1">
      <alignment horizontal="center"/>
      <protection locked="0"/>
    </xf>
    <xf numFmtId="0" fontId="4" fillId="0" borderId="0" xfId="2" applyFont="1" applyAlignment="1" applyProtection="1">
      <alignment horizontal="center" vertical="center"/>
      <protection locked="0"/>
    </xf>
    <xf numFmtId="0" fontId="0" fillId="0" borderId="0" xfId="0" applyAlignment="1" applyProtection="1">
      <alignment horizontal="center"/>
      <protection locked="0"/>
    </xf>
    <xf numFmtId="0" fontId="27" fillId="0" borderId="0" xfId="31"/>
    <xf numFmtId="0" fontId="27" fillId="4" borderId="0" xfId="31" applyFill="1" applyAlignment="1">
      <alignment horizontal="left"/>
    </xf>
    <xf numFmtId="0" fontId="27" fillId="4" borderId="0" xfId="31" applyFill="1" applyAlignment="1">
      <alignment horizontal="left" wrapText="1"/>
    </xf>
    <xf numFmtId="166" fontId="0" fillId="4" borderId="0" xfId="12" applyFont="1" applyFill="1"/>
    <xf numFmtId="0" fontId="29" fillId="0" borderId="0" xfId="31" applyFont="1"/>
    <xf numFmtId="0" fontId="28" fillId="0" borderId="0" xfId="31" applyFont="1"/>
    <xf numFmtId="166" fontId="32" fillId="0" borderId="12" xfId="12" applyFont="1" applyBorder="1" applyAlignment="1">
      <alignment horizontal="center" vertical="center" wrapText="1"/>
    </xf>
    <xf numFmtId="166" fontId="28" fillId="0" borderId="12" xfId="12" applyFont="1" applyBorder="1" applyAlignment="1">
      <alignment horizontal="center" vertical="center" wrapText="1"/>
    </xf>
    <xf numFmtId="0" fontId="33" fillId="0" borderId="0" xfId="31" applyFont="1"/>
    <xf numFmtId="0" fontId="27" fillId="0" borderId="12" xfId="31" applyBorder="1" applyAlignment="1">
      <alignment horizontal="left"/>
    </xf>
    <xf numFmtId="0" fontId="27" fillId="0" borderId="12" xfId="31" applyBorder="1" applyAlignment="1">
      <alignment wrapText="1"/>
    </xf>
    <xf numFmtId="166" fontId="0" fillId="0" borderId="12" xfId="12" applyFont="1" applyBorder="1"/>
    <xf numFmtId="0" fontId="27" fillId="0" borderId="12" xfId="31" quotePrefix="1" applyBorder="1" applyAlignment="1">
      <alignment horizontal="left"/>
    </xf>
    <xf numFmtId="0" fontId="27" fillId="7" borderId="12" xfId="31" quotePrefix="1" applyFill="1" applyBorder="1" applyAlignment="1">
      <alignment horizontal="left"/>
    </xf>
    <xf numFmtId="0" fontId="27" fillId="7" borderId="12" xfId="31" quotePrefix="1" applyFill="1" applyBorder="1" applyAlignment="1">
      <alignment wrapText="1"/>
    </xf>
    <xf numFmtId="3" fontId="6" fillId="7" borderId="12" xfId="12" applyNumberFormat="1" applyFont="1" applyFill="1" applyBorder="1"/>
    <xf numFmtId="3" fontId="6" fillId="0" borderId="12" xfId="12" applyNumberFormat="1" applyFont="1" applyBorder="1"/>
    <xf numFmtId="0" fontId="27" fillId="0" borderId="12" xfId="31" quotePrefix="1" applyBorder="1" applyAlignment="1">
      <alignment wrapText="1"/>
    </xf>
    <xf numFmtId="0" fontId="27" fillId="8" borderId="12" xfId="31" quotePrefix="1" applyFill="1" applyBorder="1" applyAlignment="1">
      <alignment horizontal="left"/>
    </xf>
    <xf numFmtId="0" fontId="27" fillId="8" borderId="12" xfId="31" quotePrefix="1" applyFill="1" applyBorder="1" applyAlignment="1">
      <alignment wrapText="1"/>
    </xf>
    <xf numFmtId="3" fontId="6" fillId="8" borderId="12" xfId="12" applyNumberFormat="1" applyFont="1" applyFill="1" applyBorder="1"/>
    <xf numFmtId="0" fontId="27" fillId="9" borderId="12" xfId="31" quotePrefix="1" applyFill="1" applyBorder="1" applyAlignment="1">
      <alignment horizontal="left"/>
    </xf>
    <xf numFmtId="0" fontId="27" fillId="9" borderId="12" xfId="31" quotePrefix="1" applyFill="1" applyBorder="1" applyAlignment="1">
      <alignment wrapText="1"/>
    </xf>
    <xf numFmtId="3" fontId="6" fillId="9" borderId="12" xfId="12" applyNumberFormat="1" applyFont="1" applyFill="1" applyBorder="1"/>
    <xf numFmtId="0" fontId="2" fillId="6" borderId="12" xfId="31" quotePrefix="1" applyFont="1" applyFill="1" applyBorder="1" applyAlignment="1">
      <alignment horizontal="left"/>
    </xf>
    <xf numFmtId="0" fontId="2" fillId="6" borderId="12" xfId="31" quotePrefix="1" applyFont="1" applyFill="1" applyBorder="1" applyAlignment="1">
      <alignment wrapText="1"/>
    </xf>
    <xf numFmtId="3" fontId="6" fillId="6" borderId="12" xfId="12" applyNumberFormat="1" applyFont="1" applyFill="1" applyBorder="1"/>
    <xf numFmtId="0" fontId="27" fillId="10" borderId="12" xfId="31" quotePrefix="1" applyFill="1" applyBorder="1" applyAlignment="1">
      <alignment horizontal="left"/>
    </xf>
    <xf numFmtId="0" fontId="27" fillId="10" borderId="12" xfId="31" quotePrefix="1" applyFill="1" applyBorder="1" applyAlignment="1">
      <alignment wrapText="1"/>
    </xf>
    <xf numFmtId="3" fontId="6" fillId="10" borderId="12" xfId="12" applyNumberFormat="1" applyFont="1" applyFill="1" applyBorder="1"/>
    <xf numFmtId="0" fontId="27" fillId="11" borderId="12" xfId="31" quotePrefix="1" applyFill="1" applyBorder="1" applyAlignment="1">
      <alignment horizontal="left"/>
    </xf>
    <xf numFmtId="0" fontId="27" fillId="11" borderId="12" xfId="31" quotePrefix="1" applyFill="1" applyBorder="1" applyAlignment="1">
      <alignment wrapText="1"/>
    </xf>
    <xf numFmtId="3" fontId="6" fillId="11" borderId="12" xfId="12" applyNumberFormat="1" applyFont="1" applyFill="1" applyBorder="1"/>
    <xf numFmtId="0" fontId="27" fillId="6" borderId="12" xfId="31" quotePrefix="1" applyFill="1" applyBorder="1" applyAlignment="1">
      <alignment horizontal="left"/>
    </xf>
    <xf numFmtId="0" fontId="27" fillId="6" borderId="12" xfId="31" quotePrefix="1" applyFill="1" applyBorder="1" applyAlignment="1">
      <alignment wrapText="1"/>
    </xf>
    <xf numFmtId="0" fontId="27" fillId="0" borderId="0" xfId="31" applyAlignment="1">
      <alignment horizontal="left"/>
    </xf>
    <xf numFmtId="0" fontId="27" fillId="0" borderId="0" xfId="31" applyAlignment="1">
      <alignment wrapText="1"/>
    </xf>
    <xf numFmtId="166" fontId="0" fillId="0" borderId="0" xfId="12" applyFont="1"/>
    <xf numFmtId="168" fontId="0" fillId="0" borderId="0" xfId="0" applyNumberFormat="1" applyAlignment="1" applyProtection="1">
      <alignment horizontal="center"/>
      <protection locked="0"/>
    </xf>
    <xf numFmtId="49" fontId="2" fillId="7" borderId="12" xfId="0" applyNumberFormat="1" applyFont="1" applyFill="1" applyBorder="1" applyAlignment="1" applyProtection="1">
      <alignment horizontal="center" vertical="center" wrapText="1"/>
    </xf>
    <xf numFmtId="0" fontId="2" fillId="7" borderId="12" xfId="0" applyFont="1" applyFill="1" applyBorder="1" applyAlignment="1" applyProtection="1">
      <alignment horizontal="justify" vertical="center" wrapText="1"/>
      <protection locked="0"/>
    </xf>
    <xf numFmtId="168" fontId="2" fillId="7" borderId="12" xfId="0" applyNumberFormat="1" applyFont="1" applyFill="1" applyBorder="1" applyAlignment="1" applyProtection="1">
      <alignment horizontal="center" vertical="center" wrapText="1"/>
      <protection locked="0"/>
    </xf>
    <xf numFmtId="9" fontId="2" fillId="7" borderId="12" xfId="0" applyNumberFormat="1" applyFont="1" applyFill="1" applyBorder="1" applyAlignment="1" applyProtection="1">
      <alignment horizontal="center" vertical="center" wrapText="1"/>
      <protection locked="0"/>
    </xf>
    <xf numFmtId="0" fontId="2" fillId="7" borderId="12" xfId="0" applyFont="1" applyFill="1" applyBorder="1" applyAlignment="1" applyProtection="1">
      <alignment vertical="center" wrapText="1"/>
      <protection locked="0"/>
    </xf>
    <xf numFmtId="0" fontId="10" fillId="12" borderId="12" xfId="0" applyNumberFormat="1" applyFont="1" applyFill="1" applyBorder="1" applyAlignment="1" applyProtection="1">
      <alignment vertical="center" wrapText="1"/>
    </xf>
    <xf numFmtId="17" fontId="10" fillId="12" borderId="12" xfId="0" applyNumberFormat="1" applyFont="1" applyFill="1" applyBorder="1" applyAlignment="1" applyProtection="1">
      <alignment horizontal="justify" vertical="center" wrapText="1"/>
      <protection locked="0"/>
    </xf>
    <xf numFmtId="0" fontId="10" fillId="9" borderId="12" xfId="0" applyNumberFormat="1" applyFont="1" applyFill="1" applyBorder="1" applyAlignment="1" applyProtection="1">
      <alignment vertical="center" wrapText="1"/>
    </xf>
    <xf numFmtId="49" fontId="10" fillId="9" borderId="12" xfId="0" applyNumberFormat="1" applyFont="1" applyFill="1" applyBorder="1" applyAlignment="1" applyProtection="1">
      <alignment horizontal="center" vertical="center" wrapText="1"/>
    </xf>
    <xf numFmtId="17" fontId="10" fillId="9" borderId="12" xfId="0" applyNumberFormat="1" applyFont="1" applyFill="1" applyBorder="1" applyAlignment="1" applyProtection="1">
      <alignment horizontal="justify" vertical="center" wrapText="1"/>
      <protection locked="0"/>
    </xf>
    <xf numFmtId="17" fontId="10" fillId="9" borderId="12" xfId="0" applyNumberFormat="1" applyFont="1" applyFill="1" applyBorder="1" applyAlignment="1" applyProtection="1">
      <alignment horizontal="center" vertical="center" wrapText="1"/>
      <protection locked="0"/>
    </xf>
    <xf numFmtId="9" fontId="10" fillId="9" borderId="12" xfId="0" applyNumberFormat="1" applyFont="1" applyFill="1" applyBorder="1" applyAlignment="1" applyProtection="1">
      <alignment horizontal="center" vertical="center"/>
      <protection locked="0"/>
    </xf>
    <xf numFmtId="168" fontId="0" fillId="9" borderId="12" xfId="0" applyNumberFormat="1" applyFill="1" applyBorder="1" applyAlignment="1" applyProtection="1">
      <alignment horizontal="center" wrapText="1"/>
      <protection locked="0"/>
    </xf>
    <xf numFmtId="0" fontId="0" fillId="0" borderId="0" xfId="0" applyFill="1" applyAlignment="1" applyProtection="1">
      <alignment wrapText="1"/>
      <protection locked="0"/>
    </xf>
    <xf numFmtId="0" fontId="0" fillId="0" borderId="0" xfId="0" applyFill="1" applyProtection="1">
      <protection locked="0"/>
    </xf>
    <xf numFmtId="0" fontId="2" fillId="13" borderId="12" xfId="0" applyFont="1" applyFill="1" applyBorder="1" applyAlignment="1" applyProtection="1">
      <alignment horizontal="justify" vertical="center" wrapText="1"/>
    </xf>
    <xf numFmtId="9" fontId="2" fillId="13" borderId="12" xfId="0" applyNumberFormat="1" applyFont="1" applyFill="1" applyBorder="1" applyAlignment="1" applyProtection="1">
      <alignment horizontal="center" vertical="center" wrapText="1"/>
    </xf>
    <xf numFmtId="0" fontId="10" fillId="14" borderId="12" xfId="0" applyFont="1" applyFill="1" applyBorder="1" applyAlignment="1" applyProtection="1">
      <alignment horizontal="center" vertical="center" wrapText="1"/>
    </xf>
    <xf numFmtId="9" fontId="10" fillId="14" borderId="12" xfId="0" applyNumberFormat="1" applyFont="1" applyFill="1" applyBorder="1" applyAlignment="1" applyProtection="1">
      <alignment horizontal="center" vertical="center" wrapText="1"/>
    </xf>
    <xf numFmtId="49" fontId="10" fillId="14" borderId="12" xfId="0" applyNumberFormat="1" applyFont="1" applyFill="1" applyBorder="1" applyAlignment="1" applyProtection="1">
      <alignment horizontal="center" vertical="center" wrapText="1"/>
    </xf>
    <xf numFmtId="0" fontId="10" fillId="14" borderId="12" xfId="0" applyFont="1" applyFill="1" applyBorder="1" applyAlignment="1" applyProtection="1">
      <alignment horizontal="justify" vertical="center" wrapText="1"/>
      <protection locked="0"/>
    </xf>
    <xf numFmtId="0" fontId="2" fillId="15" borderId="12" xfId="0" applyNumberFormat="1" applyFont="1" applyFill="1" applyBorder="1" applyAlignment="1">
      <alignment horizontal="justify" vertical="center" wrapText="1"/>
    </xf>
    <xf numFmtId="173" fontId="10" fillId="15" borderId="12" xfId="0" applyNumberFormat="1" applyFont="1" applyFill="1" applyBorder="1" applyAlignment="1">
      <alignment horizontal="center" vertical="center" wrapText="1"/>
    </xf>
    <xf numFmtId="49" fontId="10" fillId="15" borderId="12" xfId="0" applyNumberFormat="1" applyFont="1" applyFill="1" applyBorder="1" applyAlignment="1" applyProtection="1">
      <alignment horizontal="center" vertical="center" wrapText="1"/>
    </xf>
    <xf numFmtId="0" fontId="2" fillId="15" borderId="12" xfId="0" applyFont="1" applyFill="1" applyBorder="1" applyAlignment="1" applyProtection="1">
      <alignment horizontal="justify" vertical="center" wrapText="1"/>
      <protection locked="0"/>
    </xf>
    <xf numFmtId="17" fontId="10" fillId="15" borderId="12" xfId="0" applyNumberFormat="1" applyFont="1" applyFill="1" applyBorder="1" applyAlignment="1" applyProtection="1">
      <alignment horizontal="center" vertical="center" wrapText="1"/>
      <protection locked="0"/>
    </xf>
    <xf numFmtId="17" fontId="21" fillId="15" borderId="12" xfId="0" applyNumberFormat="1" applyFont="1" applyFill="1" applyBorder="1" applyAlignment="1" applyProtection="1">
      <alignment horizontal="center" vertical="center" wrapText="1"/>
      <protection locked="0"/>
    </xf>
    <xf numFmtId="9" fontId="10" fillId="15" borderId="12" xfId="0" applyNumberFormat="1" applyFont="1" applyFill="1" applyBorder="1" applyAlignment="1">
      <alignment horizontal="center" vertical="center" wrapText="1"/>
    </xf>
    <xf numFmtId="0" fontId="10" fillId="15" borderId="12" xfId="0" applyNumberFormat="1" applyFont="1" applyFill="1" applyBorder="1" applyAlignment="1">
      <alignment horizontal="justify" vertical="center" wrapText="1"/>
    </xf>
    <xf numFmtId="0" fontId="10" fillId="15" borderId="12" xfId="0" applyFont="1" applyFill="1" applyBorder="1" applyAlignment="1" applyProtection="1">
      <alignment horizontal="justify" vertical="center" wrapText="1"/>
      <protection locked="0"/>
    </xf>
    <xf numFmtId="17" fontId="10" fillId="15" borderId="12" xfId="0" applyNumberFormat="1" applyFont="1" applyFill="1" applyBorder="1" applyAlignment="1" applyProtection="1">
      <alignment vertical="center" wrapText="1"/>
      <protection locked="0"/>
    </xf>
    <xf numFmtId="0" fontId="23" fillId="16" borderId="12" xfId="0" applyFont="1" applyFill="1" applyBorder="1" applyAlignment="1">
      <alignment horizontal="justify" vertical="center" wrapText="1"/>
    </xf>
    <xf numFmtId="49" fontId="10" fillId="16" borderId="12" xfId="0" applyNumberFormat="1" applyFont="1" applyFill="1" applyBorder="1" applyAlignment="1" applyProtection="1">
      <alignment horizontal="center" vertical="center" wrapText="1"/>
    </xf>
    <xf numFmtId="17" fontId="2" fillId="16" borderId="12" xfId="0" applyNumberFormat="1" applyFont="1" applyFill="1" applyBorder="1" applyAlignment="1" applyProtection="1">
      <alignment vertical="center" wrapText="1"/>
      <protection locked="0"/>
    </xf>
    <xf numFmtId="17" fontId="10" fillId="16" borderId="12" xfId="0" applyNumberFormat="1" applyFont="1" applyFill="1" applyBorder="1" applyAlignment="1" applyProtection="1">
      <alignment horizontal="justify" vertical="center" wrapText="1"/>
      <protection locked="0"/>
    </xf>
    <xf numFmtId="0" fontId="10" fillId="16" borderId="16" xfId="0" applyFont="1" applyFill="1" applyBorder="1" applyAlignment="1" applyProtection="1">
      <alignment vertical="center" wrapText="1"/>
      <protection locked="0"/>
    </xf>
    <xf numFmtId="0" fontId="2" fillId="16" borderId="16" xfId="0" applyNumberFormat="1" applyFont="1" applyFill="1" applyBorder="1" applyAlignment="1" applyProtection="1">
      <alignment horizontal="center" vertical="center" wrapText="1"/>
      <protection locked="0"/>
    </xf>
    <xf numFmtId="17" fontId="2" fillId="16" borderId="12" xfId="0" applyNumberFormat="1" applyFont="1" applyFill="1" applyBorder="1" applyAlignment="1" applyProtection="1">
      <alignment horizontal="justify" vertical="center" wrapText="1"/>
      <protection locked="0"/>
    </xf>
    <xf numFmtId="17" fontId="10" fillId="16" borderId="12" xfId="0" applyNumberFormat="1" applyFont="1" applyFill="1" applyBorder="1" applyAlignment="1" applyProtection="1">
      <alignment vertical="center" wrapText="1"/>
      <protection locked="0"/>
    </xf>
    <xf numFmtId="0" fontId="10" fillId="16" borderId="12" xfId="0" applyFont="1" applyFill="1" applyBorder="1" applyAlignment="1" applyProtection="1">
      <alignment vertical="center" wrapText="1"/>
      <protection locked="0"/>
    </xf>
    <xf numFmtId="0" fontId="10" fillId="16" borderId="12" xfId="0" applyFont="1" applyFill="1" applyBorder="1" applyAlignment="1" applyProtection="1">
      <alignment horizontal="justify" vertical="center" wrapText="1"/>
      <protection locked="0"/>
    </xf>
    <xf numFmtId="0" fontId="2" fillId="16" borderId="15" xfId="0" applyNumberFormat="1" applyFont="1" applyFill="1" applyBorder="1" applyAlignment="1" applyProtection="1">
      <alignment horizontal="center" vertical="center" wrapText="1"/>
      <protection locked="0"/>
    </xf>
    <xf numFmtId="0" fontId="2" fillId="16" borderId="12" xfId="0" applyNumberFormat="1" applyFont="1" applyFill="1" applyBorder="1" applyAlignment="1" applyProtection="1">
      <alignment horizontal="justify" vertical="center" wrapText="1"/>
      <protection locked="0"/>
    </xf>
    <xf numFmtId="3" fontId="10" fillId="14" borderId="12" xfId="0" applyNumberFormat="1" applyFont="1" applyFill="1" applyBorder="1" applyAlignment="1" applyProtection="1">
      <alignment horizontal="center" vertical="center" wrapText="1"/>
    </xf>
    <xf numFmtId="0" fontId="2" fillId="14" borderId="12" xfId="0" applyFont="1" applyFill="1" applyBorder="1" applyAlignment="1" applyProtection="1">
      <alignment horizontal="left" vertical="center" wrapText="1"/>
    </xf>
    <xf numFmtId="9" fontId="2" fillId="14" borderId="12" xfId="0" applyNumberFormat="1" applyFont="1" applyFill="1" applyBorder="1" applyAlignment="1" applyProtection="1">
      <alignment horizontal="center" vertical="center" wrapText="1"/>
    </xf>
    <xf numFmtId="17" fontId="2" fillId="14" borderId="12" xfId="0" applyNumberFormat="1" applyFont="1" applyFill="1" applyBorder="1" applyAlignment="1" applyProtection="1">
      <alignment horizontal="justify" vertical="center" wrapText="1"/>
      <protection locked="0"/>
    </xf>
    <xf numFmtId="17" fontId="10" fillId="14" borderId="12" xfId="0" applyNumberFormat="1" applyFont="1" applyFill="1" applyBorder="1" applyAlignment="1" applyProtection="1">
      <alignment horizontal="justify" vertical="center" wrapText="1"/>
      <protection locked="0"/>
    </xf>
    <xf numFmtId="0" fontId="10" fillId="14" borderId="12" xfId="0" applyFont="1" applyFill="1" applyBorder="1" applyAlignment="1" applyProtection="1">
      <alignment horizontal="center" vertical="center"/>
      <protection locked="0"/>
    </xf>
    <xf numFmtId="0" fontId="10" fillId="14" borderId="12" xfId="0" applyFont="1" applyFill="1" applyBorder="1" applyAlignment="1" applyProtection="1">
      <alignment horizontal="center" vertical="center" wrapText="1"/>
      <protection locked="0"/>
    </xf>
    <xf numFmtId="168" fontId="10" fillId="14" borderId="12" xfId="1" applyNumberFormat="1" applyFont="1" applyFill="1" applyBorder="1" applyAlignment="1" applyProtection="1">
      <alignment horizontal="center" vertical="center"/>
      <protection locked="0"/>
    </xf>
    <xf numFmtId="3" fontId="10" fillId="14" borderId="12" xfId="1" applyNumberFormat="1" applyFont="1" applyFill="1" applyBorder="1" applyAlignment="1" applyProtection="1">
      <alignment horizontal="center" vertical="center"/>
      <protection locked="0"/>
    </xf>
    <xf numFmtId="9" fontId="10" fillId="14" borderId="12" xfId="1" applyNumberFormat="1" applyFont="1" applyFill="1" applyBorder="1" applyAlignment="1" applyProtection="1">
      <alignment horizontal="center" vertical="center"/>
      <protection locked="0"/>
    </xf>
    <xf numFmtId="0" fontId="10" fillId="14" borderId="12" xfId="1" applyNumberFormat="1" applyFont="1" applyFill="1" applyBorder="1" applyAlignment="1" applyProtection="1">
      <alignment horizontal="center" vertical="center"/>
      <protection locked="0"/>
    </xf>
    <xf numFmtId="0" fontId="10" fillId="10" borderId="12" xfId="0" applyNumberFormat="1" applyFont="1" applyFill="1" applyBorder="1" applyAlignment="1" applyProtection="1">
      <alignment horizontal="justify" vertical="center" wrapText="1"/>
    </xf>
    <xf numFmtId="49" fontId="10" fillId="10" borderId="12" xfId="0" applyNumberFormat="1" applyFont="1" applyFill="1" applyBorder="1" applyAlignment="1" applyProtection="1">
      <alignment horizontal="center" vertical="center"/>
    </xf>
    <xf numFmtId="17" fontId="2" fillId="10" borderId="12" xfId="0" applyNumberFormat="1" applyFont="1" applyFill="1" applyBorder="1" applyAlignment="1" applyProtection="1">
      <alignment horizontal="justify" vertical="center" wrapText="1"/>
      <protection locked="0"/>
    </xf>
    <xf numFmtId="0" fontId="10" fillId="10" borderId="12" xfId="0" applyFont="1" applyFill="1" applyBorder="1" applyAlignment="1" applyProtection="1">
      <alignment vertical="center" wrapText="1"/>
      <protection locked="0"/>
    </xf>
    <xf numFmtId="9" fontId="10" fillId="10" borderId="12" xfId="1" applyNumberFormat="1" applyFont="1" applyFill="1" applyBorder="1" applyAlignment="1" applyProtection="1">
      <alignment horizontal="center" vertical="center"/>
      <protection locked="0"/>
    </xf>
    <xf numFmtId="17" fontId="2" fillId="10" borderId="12" xfId="0" applyNumberFormat="1" applyFont="1" applyFill="1" applyBorder="1" applyAlignment="1" applyProtection="1">
      <alignment horizontal="center" vertical="center" wrapText="1"/>
      <protection locked="0"/>
    </xf>
    <xf numFmtId="17" fontId="10" fillId="10" borderId="12" xfId="0" applyNumberFormat="1" applyFont="1" applyFill="1" applyBorder="1" applyAlignment="1" applyProtection="1">
      <alignment horizontal="justify" vertical="center" wrapText="1"/>
      <protection locked="0"/>
    </xf>
    <xf numFmtId="0" fontId="10" fillId="12" borderId="12" xfId="0" applyNumberFormat="1" applyFont="1" applyFill="1" applyBorder="1" applyAlignment="1" applyProtection="1">
      <alignment horizontal="justify" vertical="center" wrapText="1"/>
    </xf>
    <xf numFmtId="49" fontId="10" fillId="12" borderId="12" xfId="0" applyNumberFormat="1" applyFont="1" applyFill="1" applyBorder="1" applyAlignment="1" applyProtection="1">
      <alignment horizontal="center" vertical="center"/>
    </xf>
    <xf numFmtId="17" fontId="10" fillId="12" borderId="12" xfId="0" applyNumberFormat="1" applyFont="1" applyFill="1" applyBorder="1" applyAlignment="1" applyProtection="1">
      <alignment horizontal="justify" vertical="center"/>
      <protection locked="0"/>
    </xf>
    <xf numFmtId="17" fontId="21" fillId="12" borderId="12" xfId="0" applyNumberFormat="1" applyFont="1" applyFill="1" applyBorder="1" applyAlignment="1" applyProtection="1">
      <alignment horizontal="justify" vertical="center"/>
      <protection locked="0"/>
    </xf>
    <xf numFmtId="17" fontId="2" fillId="12" borderId="12" xfId="0" applyNumberFormat="1" applyFont="1" applyFill="1" applyBorder="1" applyAlignment="1" applyProtection="1">
      <alignment horizontal="justify" vertical="center"/>
      <protection locked="0"/>
    </xf>
    <xf numFmtId="0" fontId="10" fillId="13" borderId="12" xfId="0" applyNumberFormat="1" applyFont="1" applyFill="1" applyBorder="1" applyAlignment="1" applyProtection="1">
      <alignment horizontal="justify" vertical="center" wrapText="1"/>
    </xf>
    <xf numFmtId="0" fontId="10" fillId="13" borderId="12" xfId="0" applyNumberFormat="1" applyFont="1" applyFill="1" applyBorder="1" applyAlignment="1" applyProtection="1">
      <alignment vertical="center" wrapText="1"/>
    </xf>
    <xf numFmtId="17" fontId="2" fillId="13" borderId="12" xfId="0" applyNumberFormat="1" applyFont="1" applyFill="1" applyBorder="1" applyAlignment="1" applyProtection="1">
      <alignment horizontal="justify" vertical="center"/>
      <protection locked="0"/>
    </xf>
    <xf numFmtId="0" fontId="2" fillId="9" borderId="12" xfId="0" applyNumberFormat="1" applyFont="1" applyFill="1" applyBorder="1" applyAlignment="1" applyProtection="1">
      <alignment horizontal="justify" vertical="center" wrapText="1"/>
    </xf>
    <xf numFmtId="49" fontId="10" fillId="9" borderId="12" xfId="0" applyNumberFormat="1" applyFont="1" applyFill="1" applyBorder="1" applyAlignment="1" applyProtection="1">
      <alignment horizontal="center" vertical="center"/>
    </xf>
    <xf numFmtId="17" fontId="10" fillId="9" borderId="12" xfId="0" applyNumberFormat="1" applyFont="1" applyFill="1" applyBorder="1" applyAlignment="1" applyProtection="1">
      <alignment horizontal="justify" vertical="center"/>
      <protection locked="0"/>
    </xf>
    <xf numFmtId="0" fontId="10" fillId="9" borderId="12" xfId="0" applyNumberFormat="1" applyFont="1" applyFill="1" applyBorder="1" applyAlignment="1" applyProtection="1">
      <alignment horizontal="justify" vertical="center" wrapText="1"/>
    </xf>
    <xf numFmtId="9" fontId="10" fillId="13" borderId="12" xfId="0" applyNumberFormat="1" applyFont="1" applyFill="1" applyBorder="1" applyAlignment="1" applyProtection="1">
      <alignment horizontal="center" vertical="center"/>
      <protection locked="0"/>
    </xf>
    <xf numFmtId="0" fontId="10" fillId="13" borderId="15" xfId="0" applyNumberFormat="1" applyFont="1" applyFill="1" applyBorder="1" applyAlignment="1" applyProtection="1">
      <alignment vertical="center" wrapText="1"/>
      <protection locked="0"/>
    </xf>
    <xf numFmtId="0" fontId="0" fillId="13" borderId="0" xfId="0" applyFill="1" applyProtection="1">
      <protection locked="0"/>
    </xf>
    <xf numFmtId="17" fontId="2" fillId="13" borderId="12" xfId="0" applyNumberFormat="1" applyFont="1" applyFill="1" applyBorder="1" applyAlignment="1" applyProtection="1">
      <alignment vertical="center" wrapText="1"/>
      <protection locked="0"/>
    </xf>
    <xf numFmtId="168" fontId="10" fillId="13" borderId="15" xfId="0" applyNumberFormat="1" applyFont="1" applyFill="1" applyBorder="1" applyAlignment="1" applyProtection="1">
      <alignment vertical="center" wrapText="1"/>
      <protection locked="0"/>
    </xf>
    <xf numFmtId="168" fontId="10" fillId="13" borderId="13" xfId="0" applyNumberFormat="1" applyFont="1" applyFill="1" applyBorder="1" applyAlignment="1" applyProtection="1">
      <alignment vertical="center"/>
      <protection locked="0"/>
    </xf>
    <xf numFmtId="17" fontId="21" fillId="13" borderId="12" xfId="0" applyNumberFormat="1" applyFont="1" applyFill="1" applyBorder="1" applyAlignment="1" applyProtection="1">
      <alignment horizontal="justify" vertical="center" wrapText="1"/>
      <protection locked="0"/>
    </xf>
    <xf numFmtId="168" fontId="10" fillId="13" borderId="16" xfId="0" applyNumberFormat="1" applyFont="1" applyFill="1" applyBorder="1" applyAlignment="1" applyProtection="1">
      <alignment vertical="center"/>
      <protection locked="0"/>
    </xf>
    <xf numFmtId="9" fontId="10" fillId="12" borderId="12" xfId="1" applyNumberFormat="1" applyFont="1" applyFill="1" applyBorder="1" applyAlignment="1" applyProtection="1">
      <alignment horizontal="center" vertical="center"/>
      <protection locked="0"/>
    </xf>
    <xf numFmtId="168" fontId="10" fillId="12" borderId="12" xfId="1" applyNumberFormat="1" applyFont="1" applyFill="1" applyBorder="1" applyAlignment="1" applyProtection="1">
      <alignment horizontal="center" vertical="center"/>
      <protection locked="0"/>
    </xf>
    <xf numFmtId="168" fontId="10" fillId="13" borderId="12" xfId="1" applyNumberFormat="1" applyFont="1" applyFill="1" applyBorder="1" applyAlignment="1" applyProtection="1">
      <alignment horizontal="center" vertical="center"/>
      <protection locked="0"/>
    </xf>
    <xf numFmtId="9" fontId="10" fillId="9" borderId="12" xfId="1" applyNumberFormat="1" applyFont="1" applyFill="1" applyBorder="1" applyAlignment="1" applyProtection="1">
      <alignment horizontal="center" vertical="center"/>
      <protection locked="0"/>
    </xf>
    <xf numFmtId="168" fontId="10" fillId="9" borderId="12" xfId="1" applyNumberFormat="1" applyFont="1" applyFill="1" applyBorder="1" applyAlignment="1" applyProtection="1">
      <alignment horizontal="center" vertical="center"/>
      <protection locked="0"/>
    </xf>
    <xf numFmtId="168" fontId="10" fillId="13" borderId="12" xfId="0" applyNumberFormat="1" applyFont="1" applyFill="1" applyBorder="1" applyAlignment="1" applyProtection="1">
      <alignment horizontal="center" vertical="center"/>
      <protection locked="0"/>
    </xf>
    <xf numFmtId="9" fontId="10" fillId="13" borderId="12" xfId="1" applyNumberFormat="1" applyFont="1" applyFill="1" applyBorder="1" applyAlignment="1" applyProtection="1">
      <alignment horizontal="center" vertical="center"/>
      <protection locked="0"/>
    </xf>
    <xf numFmtId="168" fontId="10" fillId="13" borderId="15" xfId="0" applyNumberFormat="1" applyFont="1" applyFill="1" applyBorder="1" applyAlignment="1" applyProtection="1">
      <alignment horizontal="center" vertical="center"/>
      <protection locked="0"/>
    </xf>
    <xf numFmtId="168" fontId="10" fillId="10" borderId="16" xfId="1" applyNumberFormat="1" applyFont="1" applyFill="1" applyBorder="1" applyAlignment="1" applyProtection="1">
      <alignment horizontal="center" vertical="center"/>
      <protection locked="0"/>
    </xf>
    <xf numFmtId="9" fontId="10" fillId="10" borderId="16" xfId="1" applyNumberFormat="1" applyFont="1" applyFill="1" applyBorder="1" applyAlignment="1" applyProtection="1">
      <alignment horizontal="center" vertical="center"/>
      <protection locked="0"/>
    </xf>
    <xf numFmtId="171" fontId="10" fillId="15" borderId="12" xfId="0" applyNumberFormat="1" applyFont="1" applyFill="1" applyBorder="1" applyAlignment="1" applyProtection="1">
      <alignment horizontal="center" vertical="center" wrapText="1"/>
      <protection locked="0"/>
    </xf>
    <xf numFmtId="168" fontId="10" fillId="16" borderId="16" xfId="1" applyNumberFormat="1" applyFont="1" applyFill="1" applyBorder="1" applyAlignment="1" applyProtection="1">
      <alignment horizontal="center" vertical="center"/>
      <protection locked="0"/>
    </xf>
    <xf numFmtId="168" fontId="10" fillId="9" borderId="12" xfId="0" applyNumberFormat="1" applyFont="1" applyFill="1" applyBorder="1" applyAlignment="1" applyProtection="1">
      <alignment horizontal="center" vertical="center"/>
      <protection locked="0"/>
    </xf>
    <xf numFmtId="0" fontId="10" fillId="16" borderId="16" xfId="0" applyFont="1" applyFill="1" applyBorder="1" applyAlignment="1" applyProtection="1">
      <alignment horizontal="justify" vertical="center" wrapText="1"/>
      <protection locked="0"/>
    </xf>
    <xf numFmtId="168" fontId="10" fillId="10" borderId="12" xfId="1" applyNumberFormat="1" applyFont="1" applyFill="1" applyBorder="1" applyAlignment="1" applyProtection="1">
      <alignment horizontal="center" vertical="center"/>
      <protection locked="0"/>
    </xf>
    <xf numFmtId="168" fontId="10" fillId="16" borderId="12" xfId="1" applyNumberFormat="1" applyFont="1" applyFill="1" applyBorder="1" applyAlignment="1" applyProtection="1">
      <alignment horizontal="center" vertical="center"/>
      <protection locked="0"/>
    </xf>
    <xf numFmtId="9" fontId="10" fillId="16" borderId="12" xfId="1" applyNumberFormat="1" applyFont="1" applyFill="1" applyBorder="1" applyAlignment="1" applyProtection="1">
      <alignment horizontal="center" vertical="center"/>
      <protection locked="0"/>
    </xf>
    <xf numFmtId="9" fontId="2" fillId="7" borderId="12" xfId="0" applyNumberFormat="1" applyFont="1" applyFill="1" applyBorder="1" applyAlignment="1" applyProtection="1">
      <alignment horizontal="center" vertical="center" wrapText="1"/>
    </xf>
    <xf numFmtId="0" fontId="2" fillId="7" borderId="12" xfId="0" applyFont="1" applyFill="1" applyBorder="1" applyAlignment="1" applyProtection="1">
      <alignment horizontal="justify" vertical="center" wrapText="1"/>
    </xf>
    <xf numFmtId="0" fontId="2" fillId="7" borderId="12" xfId="0" applyFont="1" applyFill="1" applyBorder="1" applyAlignment="1" applyProtection="1">
      <alignment horizontal="center" vertical="center" wrapText="1"/>
    </xf>
    <xf numFmtId="9" fontId="10" fillId="9" borderId="12" xfId="0" applyNumberFormat="1" applyFont="1" applyFill="1" applyBorder="1" applyAlignment="1" applyProtection="1">
      <alignment horizontal="center" vertical="center" wrapText="1"/>
    </xf>
    <xf numFmtId="0" fontId="10" fillId="9" borderId="12" xfId="0" applyFont="1" applyFill="1" applyBorder="1" applyAlignment="1" applyProtection="1">
      <alignment horizontal="center" vertical="center" wrapText="1"/>
    </xf>
    <xf numFmtId="0" fontId="10" fillId="15" borderId="12" xfId="0" applyFont="1" applyFill="1" applyBorder="1" applyAlignment="1" applyProtection="1">
      <alignment horizontal="center" vertical="center" wrapText="1"/>
    </xf>
    <xf numFmtId="9" fontId="10" fillId="15" borderId="12" xfId="0" applyNumberFormat="1" applyFont="1" applyFill="1" applyBorder="1" applyAlignment="1" applyProtection="1">
      <alignment horizontal="center" vertical="center" wrapText="1"/>
    </xf>
    <xf numFmtId="9" fontId="10" fillId="16" borderId="12" xfId="0" applyNumberFormat="1" applyFont="1" applyFill="1" applyBorder="1" applyAlignment="1" applyProtection="1">
      <alignment horizontal="center" vertical="center" wrapText="1"/>
    </xf>
    <xf numFmtId="0" fontId="10" fillId="16" borderId="12" xfId="0" applyFont="1" applyFill="1" applyBorder="1" applyAlignment="1" applyProtection="1">
      <alignment horizontal="center" vertical="center" wrapText="1"/>
    </xf>
    <xf numFmtId="0" fontId="10" fillId="10" borderId="12" xfId="0" applyFont="1" applyFill="1" applyBorder="1" applyAlignment="1" applyProtection="1">
      <alignment horizontal="center" vertical="center" wrapText="1"/>
    </xf>
    <xf numFmtId="9" fontId="10" fillId="10" borderId="12" xfId="0" applyNumberFormat="1" applyFont="1" applyFill="1" applyBorder="1" applyAlignment="1" applyProtection="1">
      <alignment horizontal="center" vertical="center" wrapText="1"/>
    </xf>
    <xf numFmtId="17" fontId="2" fillId="13" borderId="12" xfId="0" applyNumberFormat="1" applyFont="1" applyFill="1" applyBorder="1" applyAlignment="1" applyProtection="1">
      <alignment horizontal="justify" vertical="center" wrapText="1"/>
      <protection locked="0"/>
    </xf>
    <xf numFmtId="49" fontId="10" fillId="13" borderId="12" xfId="0" applyNumberFormat="1" applyFont="1" applyFill="1" applyBorder="1" applyAlignment="1" applyProtection="1">
      <alignment horizontal="center" vertical="center"/>
    </xf>
    <xf numFmtId="9" fontId="10" fillId="13" borderId="12" xfId="0" applyNumberFormat="1" applyFont="1" applyFill="1" applyBorder="1" applyAlignment="1" applyProtection="1">
      <alignment horizontal="center" vertical="center" wrapText="1"/>
    </xf>
    <xf numFmtId="0" fontId="10" fillId="13" borderId="12" xfId="0" applyFont="1" applyFill="1" applyBorder="1" applyAlignment="1" applyProtection="1">
      <alignment horizontal="center" vertical="center" wrapText="1"/>
    </xf>
    <xf numFmtId="0" fontId="10" fillId="13" borderId="12" xfId="0" applyFont="1" applyFill="1" applyBorder="1" applyAlignment="1" applyProtection="1">
      <alignment horizontal="justify" vertical="center" wrapText="1"/>
    </xf>
    <xf numFmtId="9" fontId="10" fillId="12" borderId="12" xfId="0" applyNumberFormat="1" applyFont="1" applyFill="1" applyBorder="1" applyAlignment="1" applyProtection="1">
      <alignment horizontal="center" vertical="center" wrapText="1"/>
    </xf>
    <xf numFmtId="0" fontId="10" fillId="12" borderId="12" xfId="0" applyFont="1" applyFill="1" applyBorder="1" applyAlignment="1" applyProtection="1">
      <alignment horizontal="center" vertical="center" wrapText="1"/>
    </xf>
    <xf numFmtId="0" fontId="23" fillId="16" borderId="15" xfId="0" applyFont="1" applyFill="1" applyBorder="1" applyAlignment="1">
      <alignment horizontal="justify" vertical="center" wrapText="1"/>
    </xf>
    <xf numFmtId="17" fontId="2" fillId="16" borderId="15" xfId="0" applyNumberFormat="1" applyFont="1" applyFill="1" applyBorder="1" applyAlignment="1" applyProtection="1">
      <alignment horizontal="justify" vertical="center" wrapText="1"/>
      <protection locked="0"/>
    </xf>
    <xf numFmtId="49" fontId="10" fillId="16" borderId="15" xfId="0" applyNumberFormat="1" applyFont="1" applyFill="1" applyBorder="1" applyAlignment="1" applyProtection="1">
      <alignment horizontal="center" vertical="center" wrapText="1"/>
    </xf>
    <xf numFmtId="9" fontId="10" fillId="16" borderId="15" xfId="0" applyNumberFormat="1" applyFont="1" applyFill="1" applyBorder="1" applyAlignment="1" applyProtection="1">
      <alignment horizontal="center" vertical="center" wrapText="1"/>
    </xf>
    <xf numFmtId="0" fontId="10" fillId="10" borderId="12" xfId="0" applyFont="1" applyFill="1" applyBorder="1" applyAlignment="1" applyProtection="1">
      <alignment horizontal="justify" vertical="center" wrapText="1"/>
      <protection locked="0"/>
    </xf>
    <xf numFmtId="0" fontId="10" fillId="13" borderId="15" xfId="0" applyFont="1" applyFill="1" applyBorder="1" applyAlignment="1" applyProtection="1">
      <alignment horizontal="justify" vertical="center" wrapText="1"/>
      <protection locked="0"/>
    </xf>
    <xf numFmtId="0" fontId="10" fillId="13" borderId="15" xfId="0" applyFont="1" applyFill="1" applyBorder="1" applyAlignment="1" applyProtection="1">
      <alignment horizontal="center" vertical="center"/>
      <protection locked="0"/>
    </xf>
    <xf numFmtId="168" fontId="10" fillId="16" borderId="15" xfId="1" applyNumberFormat="1" applyFont="1" applyFill="1" applyBorder="1" applyAlignment="1" applyProtection="1">
      <alignment horizontal="center" vertical="center"/>
      <protection locked="0"/>
    </xf>
    <xf numFmtId="9" fontId="10" fillId="16" borderId="15" xfId="1" applyNumberFormat="1" applyFont="1" applyFill="1" applyBorder="1" applyAlignment="1" applyProtection="1">
      <alignment horizontal="center" vertical="center"/>
      <protection locked="0"/>
    </xf>
    <xf numFmtId="0" fontId="10" fillId="13" borderId="15" xfId="0" quotePrefix="1" applyFont="1" applyFill="1" applyBorder="1" applyAlignment="1" applyProtection="1">
      <alignment horizontal="justify" vertical="center" wrapText="1"/>
      <protection locked="0"/>
    </xf>
    <xf numFmtId="0" fontId="10" fillId="13" borderId="15" xfId="0" quotePrefix="1" applyFont="1" applyFill="1" applyBorder="1" applyAlignment="1" applyProtection="1">
      <alignment horizontal="center" vertical="center"/>
      <protection locked="0"/>
    </xf>
    <xf numFmtId="0" fontId="10" fillId="9" borderId="15" xfId="0" applyFont="1" applyFill="1" applyBorder="1" applyAlignment="1" applyProtection="1">
      <alignment horizontal="justify" vertical="center" wrapText="1"/>
    </xf>
    <xf numFmtId="0" fontId="10" fillId="9" borderId="15" xfId="0" applyFont="1" applyFill="1" applyBorder="1" applyAlignment="1" applyProtection="1">
      <alignment horizontal="center" vertical="center" wrapText="1"/>
    </xf>
    <xf numFmtId="9" fontId="10" fillId="0" borderId="15" xfId="0" applyNumberFormat="1" applyFont="1" applyFill="1" applyBorder="1" applyAlignment="1" applyProtection="1">
      <alignment horizontal="center" vertical="center" wrapText="1"/>
    </xf>
    <xf numFmtId="0" fontId="10" fillId="10" borderId="16" xfId="0" applyFont="1" applyFill="1" applyBorder="1" applyAlignment="1" applyProtection="1">
      <alignment vertical="center" wrapText="1"/>
      <protection locked="0"/>
    </xf>
    <xf numFmtId="17" fontId="2" fillId="15" borderId="15" xfId="0" applyNumberFormat="1" applyFont="1" applyFill="1" applyBorder="1" applyAlignment="1" applyProtection="1">
      <alignment vertical="center" wrapText="1"/>
      <protection locked="0"/>
    </xf>
    <xf numFmtId="0" fontId="10" fillId="16" borderId="15" xfId="0" applyFont="1" applyFill="1" applyBorder="1" applyAlignment="1" applyProtection="1">
      <alignment horizontal="center" vertical="center" wrapText="1"/>
    </xf>
    <xf numFmtId="17" fontId="10" fillId="16" borderId="15" xfId="0" applyNumberFormat="1" applyFont="1" applyFill="1" applyBorder="1" applyAlignment="1" applyProtection="1">
      <alignment vertical="center" wrapText="1"/>
      <protection locked="0"/>
    </xf>
    <xf numFmtId="0" fontId="10" fillId="10" borderId="16" xfId="0" applyFont="1" applyFill="1" applyBorder="1" applyAlignment="1" applyProtection="1">
      <alignment horizontal="center" vertical="center" wrapText="1"/>
    </xf>
    <xf numFmtId="0" fontId="10" fillId="10" borderId="16" xfId="0" applyNumberFormat="1" applyFont="1" applyFill="1" applyBorder="1" applyAlignment="1" applyProtection="1">
      <alignment horizontal="justify" vertical="center" wrapText="1"/>
    </xf>
    <xf numFmtId="9" fontId="10" fillId="10" borderId="16" xfId="0" applyNumberFormat="1" applyFont="1" applyFill="1" applyBorder="1" applyAlignment="1" applyProtection="1">
      <alignment horizontal="center" vertical="center" wrapText="1"/>
    </xf>
    <xf numFmtId="49" fontId="10" fillId="10" borderId="16" xfId="0" applyNumberFormat="1" applyFont="1" applyFill="1" applyBorder="1" applyAlignment="1" applyProtection="1">
      <alignment horizontal="center" vertical="center"/>
    </xf>
    <xf numFmtId="17" fontId="2" fillId="10" borderId="16" xfId="0" applyNumberFormat="1" applyFont="1" applyFill="1" applyBorder="1" applyAlignment="1" applyProtection="1">
      <alignment horizontal="justify" vertical="center" wrapText="1"/>
      <protection locked="0"/>
    </xf>
    <xf numFmtId="0" fontId="10" fillId="16" borderId="0" xfId="0" applyFont="1" applyFill="1" applyBorder="1" applyAlignment="1" applyProtection="1">
      <alignment horizontal="center" vertical="center" wrapText="1"/>
    </xf>
    <xf numFmtId="0" fontId="23" fillId="16" borderId="0" xfId="0" applyFont="1" applyFill="1" applyBorder="1" applyAlignment="1">
      <alignment horizontal="justify" vertical="center" wrapText="1"/>
    </xf>
    <xf numFmtId="9" fontId="2" fillId="16" borderId="0" xfId="0" applyNumberFormat="1" applyFont="1" applyFill="1" applyBorder="1" applyAlignment="1" applyProtection="1">
      <alignment horizontal="center" vertical="center" wrapText="1"/>
    </xf>
    <xf numFmtId="9" fontId="10" fillId="16" borderId="0" xfId="0" applyNumberFormat="1" applyFont="1" applyFill="1" applyBorder="1" applyAlignment="1" applyProtection="1">
      <alignment horizontal="center" vertical="center" wrapText="1"/>
    </xf>
    <xf numFmtId="49" fontId="10" fillId="16" borderId="0" xfId="0" applyNumberFormat="1" applyFont="1" applyFill="1" applyBorder="1" applyAlignment="1" applyProtection="1">
      <alignment horizontal="center" vertical="center" wrapText="1"/>
    </xf>
    <xf numFmtId="17" fontId="2" fillId="16" borderId="0" xfId="0" applyNumberFormat="1" applyFont="1" applyFill="1" applyBorder="1" applyAlignment="1" applyProtection="1">
      <alignment horizontal="justify" vertical="center" wrapText="1"/>
      <protection locked="0"/>
    </xf>
    <xf numFmtId="17" fontId="10" fillId="16" borderId="0" xfId="0" applyNumberFormat="1" applyFont="1" applyFill="1" applyBorder="1" applyAlignment="1" applyProtection="1">
      <alignment horizontal="justify" vertical="center" wrapText="1"/>
      <protection locked="0"/>
    </xf>
    <xf numFmtId="168" fontId="10" fillId="16" borderId="0" xfId="1" applyNumberFormat="1" applyFont="1" applyFill="1" applyBorder="1" applyAlignment="1" applyProtection="1">
      <alignment horizontal="center" vertical="center"/>
      <protection locked="0"/>
    </xf>
    <xf numFmtId="9" fontId="10" fillId="16" borderId="0" xfId="1" applyNumberFormat="1" applyFont="1" applyFill="1" applyBorder="1" applyAlignment="1" applyProtection="1">
      <alignment horizontal="center" vertical="center"/>
      <protection locked="0"/>
    </xf>
    <xf numFmtId="0" fontId="0" fillId="0" borderId="0" xfId="0" applyBorder="1" applyProtection="1">
      <protection locked="0"/>
    </xf>
    <xf numFmtId="0" fontId="10" fillId="14" borderId="0" xfId="0" applyFont="1" applyFill="1" applyBorder="1" applyAlignment="1" applyProtection="1">
      <alignment horizontal="justify" vertical="center" wrapText="1"/>
    </xf>
    <xf numFmtId="0" fontId="34" fillId="0" borderId="0" xfId="0" applyFont="1"/>
    <xf numFmtId="0" fontId="35" fillId="0" borderId="0" xfId="2" applyFont="1" applyAlignment="1">
      <alignment horizontal="center"/>
    </xf>
    <xf numFmtId="0" fontId="34" fillId="0" borderId="0" xfId="0" applyFont="1" applyFill="1"/>
    <xf numFmtId="0" fontId="35" fillId="0" borderId="0" xfId="2" applyFont="1"/>
    <xf numFmtId="0" fontId="38" fillId="0" borderId="0" xfId="2" applyFont="1"/>
    <xf numFmtId="0" fontId="38" fillId="0" borderId="0" xfId="2" applyFont="1" applyAlignment="1">
      <alignment textRotation="255"/>
    </xf>
    <xf numFmtId="0" fontId="38" fillId="0" borderId="0" xfId="2" applyFont="1" applyAlignment="1">
      <alignment horizontal="center" vertical="center"/>
    </xf>
    <xf numFmtId="0" fontId="38" fillId="0" borderId="0" xfId="2" applyFont="1" applyAlignment="1">
      <alignment horizontal="justify"/>
    </xf>
    <xf numFmtId="4" fontId="38" fillId="0" borderId="0" xfId="2" applyNumberFormat="1" applyFont="1"/>
    <xf numFmtId="9" fontId="2" fillId="0" borderId="3" xfId="0" applyNumberFormat="1" applyFont="1" applyBorder="1" applyAlignment="1">
      <alignment horizontal="center" vertical="center"/>
    </xf>
    <xf numFmtId="0" fontId="2" fillId="0" borderId="3" xfId="0" applyFont="1" applyBorder="1" applyAlignment="1">
      <alignment horizontal="center" vertical="center" wrapText="1"/>
    </xf>
    <xf numFmtId="9" fontId="2" fillId="0" borderId="3" xfId="0" applyNumberFormat="1" applyFont="1" applyFill="1" applyBorder="1" applyAlignment="1">
      <alignment horizontal="center" vertical="center"/>
    </xf>
    <xf numFmtId="0" fontId="2" fillId="0" borderId="3" xfId="0" applyFont="1" applyBorder="1" applyAlignment="1">
      <alignment horizontal="center" vertical="center" textRotation="255"/>
    </xf>
    <xf numFmtId="0" fontId="10" fillId="0" borderId="4" xfId="0" applyFont="1" applyFill="1" applyBorder="1" applyAlignment="1" applyProtection="1">
      <alignment horizontal="justify" vertical="center" wrapText="1"/>
    </xf>
    <xf numFmtId="9" fontId="10" fillId="0" borderId="4" xfId="0" applyNumberFormat="1" applyFont="1" applyFill="1" applyBorder="1" applyAlignment="1" applyProtection="1">
      <alignment horizontal="center" vertical="center" wrapText="1"/>
    </xf>
    <xf numFmtId="3" fontId="10" fillId="0" borderId="4" xfId="0" applyNumberFormat="1" applyFont="1" applyFill="1" applyBorder="1" applyAlignment="1" applyProtection="1">
      <alignment horizontal="center" vertical="center" wrapText="1"/>
    </xf>
    <xf numFmtId="0" fontId="2" fillId="6" borderId="3" xfId="2" applyNumberFormat="1" applyFont="1" applyFill="1" applyBorder="1" applyAlignment="1">
      <alignment horizontal="center" vertical="center" wrapText="1"/>
    </xf>
    <xf numFmtId="0" fontId="2" fillId="0" borderId="3" xfId="2" applyNumberFormat="1" applyFont="1" applyFill="1" applyBorder="1" applyAlignment="1">
      <alignment horizontal="center" vertical="center" wrapText="1"/>
    </xf>
    <xf numFmtId="9" fontId="2" fillId="0" borderId="3" xfId="2" applyNumberFormat="1" applyFont="1" applyFill="1" applyBorder="1" applyAlignment="1">
      <alignment horizontal="center" vertical="center" wrapText="1"/>
    </xf>
    <xf numFmtId="9" fontId="2" fillId="6" borderId="3" xfId="2" applyNumberFormat="1" applyFont="1" applyFill="1" applyBorder="1" applyAlignment="1">
      <alignment horizontal="center" vertical="center" wrapText="1"/>
    </xf>
    <xf numFmtId="0" fontId="2" fillId="0" borderId="7" xfId="2" applyFont="1" applyFill="1" applyBorder="1" applyAlignment="1">
      <alignment horizontal="center" vertical="center" wrapText="1"/>
    </xf>
    <xf numFmtId="168" fontId="2" fillId="6" borderId="3" xfId="1" applyNumberFormat="1" applyFont="1" applyFill="1" applyBorder="1" applyAlignment="1">
      <alignment horizontal="center" vertical="center"/>
    </xf>
    <xf numFmtId="168" fontId="2" fillId="6" borderId="4" xfId="1" applyNumberFormat="1" applyFont="1" applyFill="1" applyBorder="1" applyAlignment="1">
      <alignment horizontal="center" vertical="center"/>
    </xf>
    <xf numFmtId="168" fontId="2" fillId="0" borderId="4" xfId="1" applyNumberFormat="1" applyFont="1" applyBorder="1" applyAlignment="1">
      <alignment vertical="center"/>
    </xf>
    <xf numFmtId="168" fontId="2" fillId="0" borderId="3" xfId="1" applyNumberFormat="1" applyFont="1" applyBorder="1" applyAlignment="1">
      <alignment horizontal="center" vertical="center"/>
    </xf>
    <xf numFmtId="0" fontId="2" fillId="0" borderId="30" xfId="0" applyFont="1" applyBorder="1" applyAlignment="1">
      <alignment horizontal="center" vertical="center"/>
    </xf>
    <xf numFmtId="9" fontId="2" fillId="0" borderId="12" xfId="0" applyNumberFormat="1" applyFont="1" applyBorder="1" applyAlignment="1">
      <alignment horizontal="center" vertical="center"/>
    </xf>
    <xf numFmtId="0" fontId="10" fillId="0" borderId="15" xfId="0" applyFont="1" applyFill="1" applyBorder="1" applyAlignment="1" applyProtection="1">
      <alignment horizontal="justify" vertical="center" wrapText="1"/>
    </xf>
    <xf numFmtId="0" fontId="10" fillId="0" borderId="12" xfId="0" applyFont="1" applyFill="1" applyBorder="1" applyAlignment="1" applyProtection="1">
      <alignment horizontal="justify" vertical="center" wrapText="1"/>
    </xf>
    <xf numFmtId="3" fontId="10" fillId="0" borderId="12" xfId="0" applyNumberFormat="1" applyFont="1" applyFill="1" applyBorder="1" applyAlignment="1" applyProtection="1">
      <alignment horizontal="center" vertical="center" wrapText="1"/>
    </xf>
    <xf numFmtId="0" fontId="2" fillId="6" borderId="15" xfId="2" applyNumberFormat="1" applyFont="1" applyFill="1" applyBorder="1" applyAlignment="1">
      <alignment horizontal="center" vertical="center" wrapText="1"/>
    </xf>
    <xf numFmtId="0" fontId="2" fillId="0" borderId="15" xfId="2" applyNumberFormat="1" applyFont="1" applyFill="1" applyBorder="1" applyAlignment="1">
      <alignment horizontal="center" vertical="center" wrapText="1"/>
    </xf>
    <xf numFmtId="9" fontId="2" fillId="0" borderId="16" xfId="2" applyNumberFormat="1" applyFont="1" applyFill="1" applyBorder="1" applyAlignment="1">
      <alignment horizontal="center" vertical="center" wrapText="1"/>
    </xf>
    <xf numFmtId="9" fontId="2" fillId="6" borderId="15" xfId="2" applyNumberFormat="1" applyFont="1" applyFill="1" applyBorder="1" applyAlignment="1">
      <alignment horizontal="center" vertical="center" wrapText="1"/>
    </xf>
    <xf numFmtId="9" fontId="2" fillId="0" borderId="15" xfId="2" applyNumberFormat="1" applyFont="1" applyFill="1" applyBorder="1" applyAlignment="1">
      <alignment horizontal="center" vertical="center" wrapText="1"/>
    </xf>
    <xf numFmtId="0" fontId="2" fillId="0" borderId="12" xfId="2" applyFont="1" applyFill="1" applyBorder="1" applyAlignment="1">
      <alignment horizontal="center" vertical="center" wrapText="1"/>
    </xf>
    <xf numFmtId="168" fontId="2" fillId="6" borderId="12" xfId="1" applyNumberFormat="1" applyFont="1" applyFill="1" applyBorder="1" applyAlignment="1">
      <alignment horizontal="center" vertical="center"/>
    </xf>
    <xf numFmtId="168" fontId="2" fillId="0" borderId="12" xfId="1" applyNumberFormat="1" applyFont="1" applyFill="1" applyBorder="1" applyAlignment="1">
      <alignment horizontal="center" vertical="center"/>
    </xf>
    <xf numFmtId="167" fontId="2" fillId="0" borderId="32" xfId="1" applyNumberFormat="1" applyFont="1" applyBorder="1" applyAlignment="1">
      <alignment horizontal="center" vertical="center" wrapText="1"/>
    </xf>
    <xf numFmtId="0" fontId="42" fillId="0" borderId="12" xfId="0" applyFont="1" applyBorder="1" applyAlignment="1">
      <alignment horizontal="justify" vertical="center" wrapText="1"/>
    </xf>
    <xf numFmtId="3" fontId="10" fillId="0" borderId="12" xfId="0" applyNumberFormat="1" applyFont="1" applyFill="1" applyBorder="1" applyAlignment="1" applyProtection="1">
      <alignment horizontal="center" vertical="center"/>
    </xf>
    <xf numFmtId="0" fontId="2" fillId="6" borderId="12" xfId="2" applyNumberFormat="1" applyFont="1" applyFill="1" applyBorder="1" applyAlignment="1">
      <alignment horizontal="center" vertical="center" wrapText="1"/>
    </xf>
    <xf numFmtId="0" fontId="2" fillId="0" borderId="12" xfId="2" applyNumberFormat="1" applyFont="1" applyFill="1" applyBorder="1" applyAlignment="1">
      <alignment horizontal="center" vertical="center" wrapText="1"/>
    </xf>
    <xf numFmtId="9" fontId="2" fillId="6" borderId="12" xfId="2" applyNumberFormat="1" applyFont="1" applyFill="1" applyBorder="1" applyAlignment="1">
      <alignment horizontal="center" vertical="center" wrapText="1"/>
    </xf>
    <xf numFmtId="9" fontId="2" fillId="0" borderId="12" xfId="2" applyNumberFormat="1" applyFont="1" applyFill="1" applyBorder="1" applyAlignment="1">
      <alignment horizontal="center" vertical="center" wrapText="1"/>
    </xf>
    <xf numFmtId="168" fontId="10" fillId="6" borderId="12" xfId="1" applyNumberFormat="1" applyFont="1" applyFill="1" applyBorder="1" applyAlignment="1">
      <alignment horizontal="center" vertical="center"/>
    </xf>
    <xf numFmtId="168" fontId="2" fillId="0" borderId="12" xfId="1" applyNumberFormat="1" applyFont="1" applyBorder="1" applyAlignment="1">
      <alignment horizontal="center" vertical="center"/>
    </xf>
    <xf numFmtId="168" fontId="10" fillId="0" borderId="12" xfId="1" applyNumberFormat="1" applyFont="1" applyBorder="1" applyAlignment="1">
      <alignment horizontal="center" vertical="center"/>
    </xf>
    <xf numFmtId="0" fontId="2" fillId="0" borderId="33" xfId="0" applyFont="1" applyBorder="1" applyAlignment="1">
      <alignment horizontal="center" vertical="center"/>
    </xf>
    <xf numFmtId="0" fontId="2" fillId="0" borderId="12" xfId="0" applyFont="1" applyBorder="1" applyAlignment="1">
      <alignment horizontal="center" vertical="center" wrapText="1"/>
    </xf>
    <xf numFmtId="9" fontId="2" fillId="0" borderId="12" xfId="0" applyNumberFormat="1" applyFont="1" applyFill="1" applyBorder="1" applyAlignment="1">
      <alignment horizontal="center" vertical="center"/>
    </xf>
    <xf numFmtId="173" fontId="2" fillId="0" borderId="16" xfId="2" applyNumberFormat="1" applyFont="1" applyFill="1" applyBorder="1" applyAlignment="1">
      <alignment horizontal="center" vertical="center" wrapText="1"/>
    </xf>
    <xf numFmtId="0" fontId="42" fillId="0" borderId="15" xfId="0" applyFont="1" applyBorder="1" applyAlignment="1">
      <alignment horizontal="justify" vertical="center" wrapText="1"/>
    </xf>
    <xf numFmtId="3" fontId="10" fillId="0" borderId="15" xfId="0" applyNumberFormat="1" applyFont="1" applyFill="1" applyBorder="1" applyAlignment="1" applyProtection="1">
      <alignment horizontal="center" vertical="center" wrapText="1"/>
    </xf>
    <xf numFmtId="0" fontId="42" fillId="0" borderId="15" xfId="0" applyFont="1" applyBorder="1" applyAlignment="1">
      <alignment horizontal="center" vertical="center" wrapText="1"/>
    </xf>
    <xf numFmtId="0" fontId="2" fillId="6" borderId="12"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9" fontId="10" fillId="0" borderId="15" xfId="0" applyNumberFormat="1" applyFont="1" applyFill="1" applyBorder="1" applyAlignment="1" applyProtection="1">
      <alignment horizontal="justify" vertical="center" wrapText="1"/>
    </xf>
    <xf numFmtId="0" fontId="2" fillId="6" borderId="34" xfId="2" applyNumberFormat="1" applyFont="1" applyFill="1" applyBorder="1" applyAlignment="1">
      <alignment horizontal="center" vertical="center" wrapText="1"/>
    </xf>
    <xf numFmtId="0" fontId="2" fillId="0" borderId="34" xfId="2" applyNumberFormat="1" applyFont="1" applyFill="1" applyBorder="1" applyAlignment="1">
      <alignment horizontal="center" vertical="center" wrapText="1"/>
    </xf>
    <xf numFmtId="9" fontId="2" fillId="6" borderId="16" xfId="2" applyNumberFormat="1" applyFont="1" applyFill="1" applyBorder="1" applyAlignment="1">
      <alignment horizontal="center" vertical="center" wrapText="1"/>
    </xf>
    <xf numFmtId="9" fontId="10" fillId="0" borderId="15" xfId="7" applyFont="1" applyFill="1" applyBorder="1" applyAlignment="1" applyProtection="1">
      <alignment horizontal="justify" vertical="center" wrapText="1"/>
    </xf>
    <xf numFmtId="167" fontId="10" fillId="0" borderId="15" xfId="1" applyNumberFormat="1" applyFont="1" applyFill="1" applyBorder="1" applyAlignment="1" applyProtection="1">
      <alignment horizontal="center" vertical="center"/>
    </xf>
    <xf numFmtId="0" fontId="42" fillId="4" borderId="12" xfId="0" applyFont="1" applyFill="1" applyBorder="1" applyAlignment="1">
      <alignment horizontal="justify" vertical="center" wrapText="1"/>
    </xf>
    <xf numFmtId="0" fontId="2" fillId="0" borderId="25" xfId="2" applyNumberFormat="1" applyFont="1" applyFill="1" applyBorder="1" applyAlignment="1">
      <alignment horizontal="center" vertical="center" wrapText="1"/>
    </xf>
    <xf numFmtId="0" fontId="2" fillId="6" borderId="25" xfId="2" applyNumberFormat="1" applyFont="1" applyFill="1" applyBorder="1" applyAlignment="1">
      <alignment horizontal="center" vertical="center" wrapText="1"/>
    </xf>
    <xf numFmtId="0" fontId="2" fillId="0" borderId="15" xfId="0" applyFont="1" applyFill="1" applyBorder="1" applyAlignment="1" applyProtection="1">
      <alignment horizontal="justify" vertical="center" wrapText="1"/>
    </xf>
    <xf numFmtId="9" fontId="2" fillId="0" borderId="15" xfId="0" applyNumberFormat="1" applyFont="1" applyFill="1" applyBorder="1" applyAlignment="1" applyProtection="1">
      <alignment horizontal="center" vertical="center" wrapText="1"/>
    </xf>
    <xf numFmtId="0" fontId="2" fillId="6" borderId="22" xfId="2" applyNumberFormat="1" applyFont="1" applyFill="1" applyBorder="1" applyAlignment="1">
      <alignment horizontal="center" vertical="center" wrapText="1"/>
    </xf>
    <xf numFmtId="0" fontId="2" fillId="0" borderId="22" xfId="2" applyNumberFormat="1" applyFont="1" applyFill="1" applyBorder="1" applyAlignment="1">
      <alignment horizontal="center" vertical="center" wrapText="1"/>
    </xf>
    <xf numFmtId="0" fontId="2" fillId="0" borderId="22" xfId="2" applyFont="1" applyFill="1" applyBorder="1" applyAlignment="1">
      <alignment horizontal="center" vertical="center" wrapText="1"/>
    </xf>
    <xf numFmtId="9" fontId="2" fillId="6" borderId="22" xfId="2" applyNumberFormat="1" applyFont="1" applyFill="1" applyBorder="1" applyAlignment="1">
      <alignment horizontal="center" vertical="center" wrapText="1"/>
    </xf>
    <xf numFmtId="9" fontId="2" fillId="0" borderId="22" xfId="2" applyNumberFormat="1" applyFont="1" applyFill="1" applyBorder="1" applyAlignment="1">
      <alignment horizontal="center" vertical="center" wrapText="1"/>
    </xf>
    <xf numFmtId="0" fontId="42" fillId="0" borderId="15" xfId="0" applyFont="1" applyBorder="1" applyAlignment="1">
      <alignment horizontal="center" vertical="center"/>
    </xf>
    <xf numFmtId="9" fontId="2" fillId="6" borderId="12" xfId="0" applyNumberFormat="1" applyFont="1" applyFill="1" applyBorder="1" applyAlignment="1">
      <alignment horizontal="center" vertical="center" wrapText="1"/>
    </xf>
    <xf numFmtId="9" fontId="2" fillId="0" borderId="12" xfId="0" applyNumberFormat="1" applyFont="1" applyFill="1" applyBorder="1" applyAlignment="1">
      <alignment horizontal="center" vertical="center" wrapText="1"/>
    </xf>
    <xf numFmtId="168" fontId="2" fillId="6" borderId="12" xfId="0" applyNumberFormat="1" applyFont="1" applyFill="1" applyBorder="1" applyAlignment="1">
      <alignment horizontal="center" vertical="center"/>
    </xf>
    <xf numFmtId="168" fontId="2" fillId="0" borderId="12" xfId="2" applyNumberFormat="1" applyFont="1" applyBorder="1" applyAlignment="1">
      <alignment horizontal="center" vertical="center"/>
    </xf>
    <xf numFmtId="168" fontId="2" fillId="0" borderId="12" xfId="0" applyNumberFormat="1" applyFont="1" applyFill="1" applyBorder="1" applyAlignment="1">
      <alignment horizontal="center" vertical="center"/>
    </xf>
    <xf numFmtId="168" fontId="2" fillId="0" borderId="12" xfId="0" applyNumberFormat="1" applyFont="1" applyBorder="1" applyAlignment="1">
      <alignment horizontal="center" vertical="center"/>
    </xf>
    <xf numFmtId="0" fontId="42" fillId="0" borderId="12" xfId="0" applyFont="1" applyBorder="1" applyAlignment="1">
      <alignment horizontal="center" vertical="center"/>
    </xf>
    <xf numFmtId="168" fontId="2" fillId="6" borderId="12" xfId="2" applyNumberFormat="1" applyFont="1" applyFill="1" applyBorder="1" applyAlignment="1">
      <alignment horizontal="center" vertical="center"/>
    </xf>
    <xf numFmtId="0" fontId="10" fillId="6" borderId="12"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9" fontId="10" fillId="6" borderId="12" xfId="0" applyNumberFormat="1" applyFont="1" applyFill="1" applyBorder="1" applyAlignment="1">
      <alignment horizontal="center" vertical="center" wrapText="1"/>
    </xf>
    <xf numFmtId="9" fontId="10" fillId="0" borderId="12" xfId="0" applyNumberFormat="1" applyFont="1" applyFill="1" applyBorder="1" applyAlignment="1">
      <alignment horizontal="center" vertical="center" wrapText="1"/>
    </xf>
    <xf numFmtId="9" fontId="2" fillId="0" borderId="12" xfId="0" applyNumberFormat="1" applyFont="1" applyFill="1" applyBorder="1" applyAlignment="1" applyProtection="1">
      <alignment horizontal="center" vertical="center" wrapText="1"/>
    </xf>
    <xf numFmtId="168" fontId="21" fillId="4" borderId="12" xfId="0" applyNumberFormat="1" applyFont="1" applyFill="1" applyBorder="1" applyAlignment="1">
      <alignment horizontal="center" vertical="center"/>
    </xf>
    <xf numFmtId="0" fontId="40" fillId="6" borderId="12" xfId="2" applyNumberFormat="1" applyFont="1" applyFill="1" applyBorder="1" applyAlignment="1">
      <alignment horizontal="center" vertical="center" wrapText="1"/>
    </xf>
    <xf numFmtId="0" fontId="40" fillId="0" borderId="12" xfId="2" applyNumberFormat="1" applyFont="1" applyFill="1" applyBorder="1" applyAlignment="1">
      <alignment horizontal="center" vertical="center" wrapText="1"/>
    </xf>
    <xf numFmtId="9" fontId="40" fillId="6" borderId="12" xfId="2" applyNumberFormat="1" applyFont="1" applyFill="1" applyBorder="1" applyAlignment="1">
      <alignment horizontal="center" vertical="center" wrapText="1"/>
    </xf>
    <xf numFmtId="9" fontId="40" fillId="0" borderId="12" xfId="2" applyNumberFormat="1" applyFont="1" applyFill="1" applyBorder="1" applyAlignment="1">
      <alignment horizontal="center" vertical="center" wrapText="1"/>
    </xf>
    <xf numFmtId="168" fontId="21" fillId="0" borderId="12" xfId="0" applyNumberFormat="1" applyFont="1" applyBorder="1" applyAlignment="1">
      <alignment horizontal="center" vertical="center"/>
    </xf>
    <xf numFmtId="9" fontId="2" fillId="0" borderId="15" xfId="0" applyNumberFormat="1" applyFont="1" applyBorder="1" applyAlignment="1">
      <alignment horizontal="center" vertical="center"/>
    </xf>
    <xf numFmtId="0" fontId="2" fillId="0" borderId="15" xfId="0" applyFont="1" applyBorder="1" applyAlignment="1">
      <alignment horizontal="center" vertical="center"/>
    </xf>
    <xf numFmtId="9" fontId="2" fillId="0" borderId="15" xfId="0" applyNumberFormat="1" applyFont="1" applyFill="1" applyBorder="1" applyAlignment="1">
      <alignment horizontal="center" vertical="center"/>
    </xf>
    <xf numFmtId="0" fontId="2" fillId="0" borderId="15" xfId="0" applyFont="1" applyBorder="1" applyAlignment="1">
      <alignment horizontal="center" vertical="center" wrapText="1"/>
    </xf>
    <xf numFmtId="9" fontId="2" fillId="0" borderId="13" xfId="2" applyNumberFormat="1" applyFont="1" applyFill="1" applyBorder="1" applyAlignment="1">
      <alignment horizontal="center" vertical="center" wrapText="1"/>
    </xf>
    <xf numFmtId="0" fontId="2" fillId="0" borderId="36" xfId="2" applyFont="1" applyFill="1" applyBorder="1" applyAlignment="1">
      <alignment horizontal="center" vertical="center" wrapText="1"/>
    </xf>
    <xf numFmtId="168" fontId="2" fillId="6" borderId="15" xfId="0" applyNumberFormat="1" applyFont="1" applyFill="1" applyBorder="1" applyAlignment="1">
      <alignment horizontal="center" vertical="center"/>
    </xf>
    <xf numFmtId="168" fontId="2" fillId="0" borderId="15" xfId="2" applyNumberFormat="1" applyFont="1" applyBorder="1" applyAlignment="1">
      <alignment horizontal="center" vertical="center"/>
    </xf>
    <xf numFmtId="168" fontId="2" fillId="0" borderId="15" xfId="0" applyNumberFormat="1" applyFont="1" applyFill="1" applyBorder="1" applyAlignment="1">
      <alignment horizontal="center" vertical="center"/>
    </xf>
    <xf numFmtId="0" fontId="2" fillId="0" borderId="32" xfId="0" applyFont="1" applyBorder="1" applyAlignment="1">
      <alignment horizontal="center" vertical="center"/>
    </xf>
    <xf numFmtId="0" fontId="2" fillId="0" borderId="3" xfId="0" applyFont="1" applyBorder="1" applyAlignment="1">
      <alignment horizontal="center" vertical="center"/>
    </xf>
    <xf numFmtId="0" fontId="10" fillId="0" borderId="4" xfId="0" applyFont="1" applyFill="1" applyBorder="1" applyAlignment="1">
      <alignment horizontal="justify" vertical="center" wrapText="1"/>
    </xf>
    <xf numFmtId="9" fontId="10" fillId="0" borderId="4" xfId="7" applyFont="1" applyFill="1" applyBorder="1" applyAlignment="1">
      <alignment horizontal="center" vertical="center"/>
    </xf>
    <xf numFmtId="3" fontId="42" fillId="0" borderId="4" xfId="0" applyNumberFormat="1" applyFont="1" applyFill="1" applyBorder="1" applyAlignment="1">
      <alignment horizontal="center" vertical="center" wrapText="1"/>
    </xf>
    <xf numFmtId="0" fontId="10" fillId="0" borderId="15" xfId="0" applyFont="1" applyFill="1" applyBorder="1" applyAlignment="1">
      <alignment horizontal="justify" vertical="center" wrapText="1"/>
    </xf>
    <xf numFmtId="9" fontId="10" fillId="0" borderId="15" xfId="7" applyFont="1" applyFill="1" applyBorder="1" applyAlignment="1">
      <alignment horizontal="center" vertical="center"/>
    </xf>
    <xf numFmtId="0" fontId="10" fillId="0" borderId="15" xfId="0" applyFont="1" applyFill="1" applyBorder="1" applyAlignment="1">
      <alignment horizontal="center" vertical="center"/>
    </xf>
    <xf numFmtId="0" fontId="10" fillId="0" borderId="15" xfId="0" applyNumberFormat="1" applyFont="1" applyFill="1" applyBorder="1" applyAlignment="1">
      <alignment horizontal="center" vertical="center" wrapText="1"/>
    </xf>
    <xf numFmtId="9" fontId="10" fillId="0" borderId="15" xfId="7" applyFont="1" applyFill="1" applyBorder="1" applyAlignment="1">
      <alignment horizontal="center" vertical="center" wrapText="1"/>
    </xf>
    <xf numFmtId="0" fontId="10" fillId="0" borderId="15" xfId="0" applyFont="1" applyFill="1" applyBorder="1" applyAlignment="1">
      <alignment horizontal="center" vertical="center" wrapText="1"/>
    </xf>
    <xf numFmtId="9" fontId="10" fillId="0" borderId="15" xfId="0" applyNumberFormat="1" applyFont="1" applyFill="1" applyBorder="1" applyAlignment="1">
      <alignment horizontal="center" vertical="center" wrapText="1"/>
    </xf>
    <xf numFmtId="0" fontId="2" fillId="6" borderId="16" xfId="2" applyNumberFormat="1" applyFont="1" applyFill="1" applyBorder="1" applyAlignment="1">
      <alignment horizontal="center" vertical="center" wrapText="1"/>
    </xf>
    <xf numFmtId="0" fontId="2" fillId="0" borderId="16" xfId="2" applyNumberFormat="1" applyFont="1" applyFill="1" applyBorder="1" applyAlignment="1">
      <alignment horizontal="center" vertical="center" wrapText="1"/>
    </xf>
    <xf numFmtId="168" fontId="2" fillId="6" borderId="15" xfId="1" applyNumberFormat="1" applyFont="1" applyFill="1" applyBorder="1" applyAlignment="1">
      <alignment horizontal="center" vertical="center"/>
    </xf>
    <xf numFmtId="168" fontId="2" fillId="0" borderId="15" xfId="1" applyNumberFormat="1" applyFont="1" applyBorder="1" applyAlignment="1">
      <alignment vertical="center"/>
    </xf>
    <xf numFmtId="0" fontId="2" fillId="0" borderId="37" xfId="0" applyFont="1" applyBorder="1" applyAlignment="1">
      <alignment horizontal="center" vertical="center"/>
    </xf>
    <xf numFmtId="3" fontId="10" fillId="0" borderId="15" xfId="0" applyNumberFormat="1" applyFont="1" applyFill="1" applyBorder="1" applyAlignment="1">
      <alignment horizontal="center" vertical="center" wrapText="1"/>
    </xf>
    <xf numFmtId="9" fontId="2" fillId="0" borderId="26" xfId="0" applyNumberFormat="1" applyFont="1" applyBorder="1" applyAlignment="1">
      <alignment horizontal="center" vertical="center"/>
    </xf>
    <xf numFmtId="0" fontId="10" fillId="0" borderId="26" xfId="0" applyFont="1" applyFill="1" applyBorder="1" applyAlignment="1">
      <alignment horizontal="justify" vertical="center" wrapText="1"/>
    </xf>
    <xf numFmtId="0" fontId="10" fillId="0" borderId="26" xfId="0" applyNumberFormat="1" applyFont="1" applyFill="1" applyBorder="1" applyAlignment="1">
      <alignment horizontal="center" vertical="center" wrapText="1"/>
    </xf>
    <xf numFmtId="0" fontId="2" fillId="6" borderId="27" xfId="2" applyNumberFormat="1" applyFont="1" applyFill="1" applyBorder="1" applyAlignment="1">
      <alignment horizontal="center" vertical="center" wrapText="1"/>
    </xf>
    <xf numFmtId="0" fontId="2" fillId="0" borderId="27" xfId="2" applyNumberFormat="1" applyFont="1" applyFill="1" applyBorder="1" applyAlignment="1">
      <alignment horizontal="center" vertical="center" wrapText="1"/>
    </xf>
    <xf numFmtId="9" fontId="2" fillId="0" borderId="27" xfId="2" applyNumberFormat="1" applyFont="1" applyFill="1" applyBorder="1" applyAlignment="1">
      <alignment horizontal="center" vertical="center" wrapText="1"/>
    </xf>
    <xf numFmtId="9" fontId="2" fillId="6" borderId="27" xfId="2" applyNumberFormat="1" applyFont="1" applyFill="1" applyBorder="1" applyAlignment="1">
      <alignment horizontal="center" vertical="center" wrapText="1"/>
    </xf>
    <xf numFmtId="168" fontId="2" fillId="6" borderId="26" xfId="1" applyNumberFormat="1" applyFont="1" applyFill="1" applyBorder="1" applyAlignment="1">
      <alignment horizontal="center" vertical="center"/>
    </xf>
    <xf numFmtId="168" fontId="2" fillId="0" borderId="26" xfId="1" applyNumberFormat="1" applyFont="1" applyBorder="1" applyAlignment="1">
      <alignment vertical="center"/>
    </xf>
    <xf numFmtId="168" fontId="2" fillId="0" borderId="26" xfId="1" applyNumberFormat="1" applyFont="1" applyBorder="1" applyAlignment="1">
      <alignment horizontal="center" vertical="center"/>
    </xf>
    <xf numFmtId="0" fontId="2" fillId="0" borderId="38" xfId="0" applyFont="1" applyBorder="1" applyAlignment="1">
      <alignment horizontal="center" vertical="center"/>
    </xf>
    <xf numFmtId="0" fontId="2" fillId="0" borderId="9" xfId="0" applyFont="1" applyBorder="1" applyAlignment="1">
      <alignment vertical="center"/>
    </xf>
    <xf numFmtId="0" fontId="2" fillId="0" borderId="4" xfId="0" applyFont="1" applyBorder="1" applyAlignment="1">
      <alignment vertical="center"/>
    </xf>
    <xf numFmtId="9" fontId="10" fillId="0" borderId="4" xfId="0" applyNumberFormat="1" applyFont="1" applyFill="1" applyBorder="1" applyAlignment="1">
      <alignment horizontal="center" vertical="center"/>
    </xf>
    <xf numFmtId="0" fontId="10" fillId="0" borderId="13" xfId="0" applyFont="1" applyFill="1" applyBorder="1" applyAlignment="1">
      <alignment horizontal="justify" vertical="center" wrapText="1"/>
    </xf>
    <xf numFmtId="9" fontId="10" fillId="0" borderId="13" xfId="0" applyNumberFormat="1" applyFont="1" applyFill="1" applyBorder="1" applyAlignment="1">
      <alignment horizontal="center" vertical="center" wrapText="1"/>
    </xf>
    <xf numFmtId="173" fontId="2" fillId="0" borderId="3" xfId="2" applyNumberFormat="1" applyFont="1" applyFill="1" applyBorder="1" applyAlignment="1">
      <alignment horizontal="center" vertical="center" wrapText="1"/>
    </xf>
    <xf numFmtId="168" fontId="10" fillId="0" borderId="3" xfId="1" applyNumberFormat="1"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vertical="center"/>
    </xf>
    <xf numFmtId="0" fontId="2" fillId="0" borderId="13" xfId="0" applyFont="1" applyBorder="1" applyAlignment="1">
      <alignment vertical="center"/>
    </xf>
    <xf numFmtId="9" fontId="10" fillId="0" borderId="15" xfId="0" applyNumberFormat="1" applyFont="1" applyFill="1" applyBorder="1" applyAlignment="1">
      <alignment horizontal="center" vertical="center"/>
    </xf>
    <xf numFmtId="0" fontId="42" fillId="0" borderId="15" xfId="0" applyFont="1" applyFill="1" applyBorder="1" applyAlignment="1">
      <alignment horizontal="justify" vertical="center" wrapText="1"/>
    </xf>
    <xf numFmtId="0" fontId="42" fillId="0" borderId="15" xfId="0" applyFont="1" applyFill="1" applyBorder="1" applyAlignment="1">
      <alignment horizontal="center" vertical="center" wrapText="1"/>
    </xf>
    <xf numFmtId="0" fontId="2" fillId="0" borderId="26" xfId="0" applyFont="1" applyBorder="1" applyAlignment="1">
      <alignment horizontal="center" vertical="center"/>
    </xf>
    <xf numFmtId="9" fontId="2" fillId="0" borderId="26" xfId="0" applyNumberFormat="1" applyFont="1" applyFill="1" applyBorder="1" applyAlignment="1">
      <alignment horizontal="center" vertical="center"/>
    </xf>
    <xf numFmtId="0" fontId="2" fillId="0" borderId="26" xfId="0" applyFont="1" applyFill="1" applyBorder="1" applyAlignment="1">
      <alignment horizontal="center" vertical="center" wrapText="1"/>
    </xf>
    <xf numFmtId="9" fontId="10" fillId="0" borderId="26" xfId="0" applyNumberFormat="1" applyFont="1" applyFill="1" applyBorder="1" applyAlignment="1">
      <alignment horizontal="center" vertical="center"/>
    </xf>
    <xf numFmtId="0" fontId="2" fillId="6" borderId="26" xfId="0" applyNumberFormat="1" applyFont="1" applyFill="1" applyBorder="1" applyAlignment="1">
      <alignment horizontal="center" vertical="center" wrapText="1"/>
    </xf>
    <xf numFmtId="0" fontId="2" fillId="0" borderId="26" xfId="0" applyNumberFormat="1" applyFont="1" applyFill="1" applyBorder="1" applyAlignment="1">
      <alignment horizontal="center" vertical="center" wrapText="1"/>
    </xf>
    <xf numFmtId="9" fontId="2" fillId="0" borderId="26" xfId="0" applyNumberFormat="1" applyFont="1" applyFill="1" applyBorder="1" applyAlignment="1">
      <alignment horizontal="center" vertical="center" wrapText="1"/>
    </xf>
    <xf numFmtId="9" fontId="2" fillId="6" borderId="26" xfId="0" applyNumberFormat="1" applyFont="1" applyFill="1" applyBorder="1" applyAlignment="1">
      <alignment horizontal="center" vertical="center" wrapText="1"/>
    </xf>
    <xf numFmtId="168" fontId="2" fillId="6" borderId="26" xfId="2" applyNumberFormat="1" applyFont="1" applyFill="1" applyBorder="1" applyAlignment="1">
      <alignment horizontal="center" vertical="center"/>
    </xf>
    <xf numFmtId="168" fontId="2" fillId="6" borderId="15" xfId="2" applyNumberFormat="1" applyFont="1" applyFill="1" applyBorder="1" applyAlignment="1">
      <alignment horizontal="center" vertical="center"/>
    </xf>
    <xf numFmtId="168" fontId="2" fillId="0" borderId="26" xfId="2" applyNumberFormat="1" applyFont="1" applyBorder="1" applyAlignment="1">
      <alignment horizontal="center" vertical="center"/>
    </xf>
    <xf numFmtId="168" fontId="2" fillId="0" borderId="26" xfId="0" applyNumberFormat="1" applyFont="1" applyFill="1" applyBorder="1" applyAlignment="1">
      <alignment horizontal="center" vertical="center"/>
    </xf>
    <xf numFmtId="0" fontId="2" fillId="0" borderId="41" xfId="0" applyFont="1" applyBorder="1" applyAlignment="1">
      <alignment horizontal="center" vertical="center"/>
    </xf>
    <xf numFmtId="9" fontId="2" fillId="7" borderId="3" xfId="0" applyNumberFormat="1" applyFont="1" applyFill="1" applyBorder="1" applyAlignment="1">
      <alignment horizontal="center" vertical="center"/>
    </xf>
    <xf numFmtId="0" fontId="2" fillId="7" borderId="3" xfId="2" applyNumberFormat="1" applyFont="1" applyFill="1" applyBorder="1" applyAlignment="1">
      <alignment horizontal="center" vertical="center" wrapText="1"/>
    </xf>
    <xf numFmtId="9" fontId="2" fillId="7" borderId="3" xfId="2" applyNumberFormat="1" applyFont="1" applyFill="1" applyBorder="1" applyAlignment="1">
      <alignment horizontal="center" vertical="center" wrapText="1"/>
    </xf>
    <xf numFmtId="168" fontId="2" fillId="7" borderId="3" xfId="1" applyNumberFormat="1" applyFont="1" applyFill="1" applyBorder="1" applyAlignment="1">
      <alignment horizontal="center" vertical="center"/>
    </xf>
    <xf numFmtId="0" fontId="2" fillId="7" borderId="12" xfId="1" applyNumberFormat="1" applyFont="1" applyFill="1" applyBorder="1" applyAlignment="1">
      <alignment horizontal="center" vertical="center"/>
    </xf>
    <xf numFmtId="0" fontId="2" fillId="7" borderId="30" xfId="0" applyFont="1" applyFill="1" applyBorder="1" applyAlignment="1">
      <alignment horizontal="center" vertical="center"/>
    </xf>
    <xf numFmtId="0" fontId="34" fillId="7" borderId="0" xfId="0" applyFont="1" applyFill="1"/>
    <xf numFmtId="9" fontId="2" fillId="9" borderId="12" xfId="0" applyNumberFormat="1" applyFont="1" applyFill="1" applyBorder="1" applyAlignment="1">
      <alignment horizontal="center" vertical="center"/>
    </xf>
    <xf numFmtId="9" fontId="2" fillId="9" borderId="12" xfId="0" applyNumberFormat="1" applyFont="1" applyFill="1" applyBorder="1" applyAlignment="1">
      <alignment horizontal="center" vertical="center" wrapText="1"/>
    </xf>
    <xf numFmtId="0" fontId="2" fillId="9" borderId="12" xfId="0" applyNumberFormat="1" applyFont="1" applyFill="1" applyBorder="1" applyAlignment="1">
      <alignment horizontal="center" vertical="center" wrapText="1"/>
    </xf>
    <xf numFmtId="9" fontId="2" fillId="9" borderId="16" xfId="2" applyNumberFormat="1" applyFont="1" applyFill="1" applyBorder="1" applyAlignment="1">
      <alignment horizontal="center" vertical="center" wrapText="1"/>
    </xf>
    <xf numFmtId="9" fontId="2" fillId="9" borderId="12" xfId="2" applyNumberFormat="1" applyFont="1" applyFill="1" applyBorder="1" applyAlignment="1">
      <alignment horizontal="center" vertical="center" wrapText="1"/>
    </xf>
    <xf numFmtId="0" fontId="2" fillId="9" borderId="12" xfId="2" applyFont="1" applyFill="1" applyBorder="1" applyAlignment="1">
      <alignment horizontal="center" vertical="center" wrapText="1"/>
    </xf>
    <xf numFmtId="168" fontId="2" fillId="9" borderId="12" xfId="1" applyNumberFormat="1" applyFont="1" applyFill="1" applyBorder="1" applyAlignment="1">
      <alignment horizontal="center" vertical="center"/>
    </xf>
    <xf numFmtId="0" fontId="2" fillId="9" borderId="12" xfId="1" applyNumberFormat="1" applyFont="1" applyFill="1" applyBorder="1" applyAlignment="1">
      <alignment horizontal="center" vertical="center"/>
    </xf>
    <xf numFmtId="0" fontId="2" fillId="9" borderId="33" xfId="0" applyFont="1" applyFill="1" applyBorder="1" applyAlignment="1">
      <alignment horizontal="center" vertical="center"/>
    </xf>
    <xf numFmtId="0" fontId="34" fillId="9" borderId="0" xfId="0" applyFont="1" applyFill="1"/>
    <xf numFmtId="9" fontId="2" fillId="15" borderId="12" xfId="0" applyNumberFormat="1" applyFont="1" applyFill="1" applyBorder="1" applyAlignment="1">
      <alignment horizontal="center" vertical="center"/>
    </xf>
    <xf numFmtId="0" fontId="2" fillId="15" borderId="22" xfId="2" applyNumberFormat="1" applyFont="1" applyFill="1" applyBorder="1" applyAlignment="1">
      <alignment horizontal="center" vertical="center" wrapText="1"/>
    </xf>
    <xf numFmtId="0" fontId="2" fillId="15" borderId="22" xfId="2" applyFont="1" applyFill="1" applyBorder="1" applyAlignment="1">
      <alignment horizontal="center" vertical="center" wrapText="1"/>
    </xf>
    <xf numFmtId="9" fontId="2" fillId="15" borderId="22" xfId="2" applyNumberFormat="1" applyFont="1" applyFill="1" applyBorder="1" applyAlignment="1">
      <alignment horizontal="center" vertical="center" wrapText="1"/>
    </xf>
    <xf numFmtId="0" fontId="2" fillId="15" borderId="33" xfId="0" applyFont="1" applyFill="1" applyBorder="1" applyAlignment="1">
      <alignment horizontal="center" vertical="center"/>
    </xf>
    <xf numFmtId="0" fontId="34" fillId="15" borderId="0" xfId="0" applyFont="1" applyFill="1"/>
    <xf numFmtId="0" fontId="2" fillId="15" borderId="34" xfId="2" applyFont="1" applyFill="1" applyBorder="1" applyAlignment="1">
      <alignment horizontal="center" vertical="center" wrapText="1"/>
    </xf>
    <xf numFmtId="9" fontId="2" fillId="17" borderId="12" xfId="0" applyNumberFormat="1" applyFont="1" applyFill="1" applyBorder="1" applyAlignment="1">
      <alignment horizontal="center" vertical="center"/>
    </xf>
    <xf numFmtId="0" fontId="2" fillId="17" borderId="12" xfId="2" applyNumberFormat="1" applyFont="1" applyFill="1" applyBorder="1" applyAlignment="1">
      <alignment horizontal="center" vertical="center" wrapText="1"/>
    </xf>
    <xf numFmtId="9" fontId="2" fillId="17" borderId="12" xfId="2" applyNumberFormat="1" applyFont="1" applyFill="1" applyBorder="1" applyAlignment="1">
      <alignment horizontal="center" vertical="center" wrapText="1"/>
    </xf>
    <xf numFmtId="168" fontId="2" fillId="17" borderId="12" xfId="0" applyNumberFormat="1" applyFont="1" applyFill="1" applyBorder="1" applyAlignment="1">
      <alignment horizontal="center" vertical="center"/>
    </xf>
    <xf numFmtId="0" fontId="2" fillId="17" borderId="12" xfId="1" applyNumberFormat="1" applyFont="1" applyFill="1" applyBorder="1" applyAlignment="1">
      <alignment horizontal="center" vertical="center"/>
    </xf>
    <xf numFmtId="0" fontId="2" fillId="17" borderId="33" xfId="0" applyFont="1" applyFill="1" applyBorder="1" applyAlignment="1">
      <alignment horizontal="center" vertical="center"/>
    </xf>
    <xf numFmtId="0" fontId="34" fillId="17" borderId="0" xfId="0" applyFont="1" applyFill="1"/>
    <xf numFmtId="0" fontId="2" fillId="0" borderId="0" xfId="0" applyFont="1" applyBorder="1" applyAlignment="1">
      <alignment horizontal="center" vertical="center"/>
    </xf>
    <xf numFmtId="0" fontId="2" fillId="17" borderId="34" xfId="2" applyNumberFormat="1" applyFont="1" applyFill="1" applyBorder="1" applyAlignment="1">
      <alignment horizontal="center" vertical="center" wrapText="1"/>
    </xf>
    <xf numFmtId="9" fontId="2" fillId="17" borderId="16" xfId="2" applyNumberFormat="1" applyFont="1" applyFill="1" applyBorder="1" applyAlignment="1">
      <alignment horizontal="center" vertical="center" wrapText="1"/>
    </xf>
    <xf numFmtId="0" fontId="34" fillId="5" borderId="0" xfId="0" applyFont="1" applyFill="1" applyBorder="1"/>
    <xf numFmtId="9" fontId="2" fillId="5" borderId="12" xfId="0" applyNumberFormat="1" applyFont="1" applyFill="1" applyBorder="1" applyAlignment="1">
      <alignment horizontal="center" vertical="center"/>
    </xf>
    <xf numFmtId="0" fontId="10" fillId="5" borderId="15" xfId="0" applyFont="1" applyFill="1" applyBorder="1" applyAlignment="1" applyProtection="1">
      <alignment horizontal="justify" vertical="center" wrapText="1"/>
    </xf>
    <xf numFmtId="9" fontId="10" fillId="5" borderId="16" xfId="0" applyNumberFormat="1" applyFont="1" applyFill="1" applyBorder="1" applyAlignment="1">
      <alignment horizontal="center" vertical="center" wrapText="1"/>
    </xf>
    <xf numFmtId="3" fontId="10" fillId="5" borderId="15" xfId="0" applyNumberFormat="1" applyFont="1" applyFill="1" applyBorder="1" applyAlignment="1" applyProtection="1">
      <alignment horizontal="center" vertical="center" wrapText="1"/>
    </xf>
    <xf numFmtId="3" fontId="10" fillId="5" borderId="12" xfId="0" applyNumberFormat="1" applyFont="1" applyFill="1" applyBorder="1" applyAlignment="1" applyProtection="1">
      <alignment horizontal="center" vertical="center" wrapText="1"/>
    </xf>
    <xf numFmtId="0" fontId="2" fillId="5" borderId="34" xfId="2" applyNumberFormat="1" applyFont="1" applyFill="1" applyBorder="1" applyAlignment="1">
      <alignment horizontal="center" vertical="center" wrapText="1"/>
    </xf>
    <xf numFmtId="9" fontId="2" fillId="5" borderId="16" xfId="2" applyNumberFormat="1" applyFont="1" applyFill="1" applyBorder="1" applyAlignment="1">
      <alignment horizontal="center" vertical="center" wrapText="1"/>
    </xf>
    <xf numFmtId="3" fontId="2" fillId="5" borderId="34" xfId="2" applyNumberFormat="1" applyFont="1" applyFill="1" applyBorder="1" applyAlignment="1">
      <alignment horizontal="center" vertical="center" wrapText="1"/>
    </xf>
    <xf numFmtId="0" fontId="2" fillId="5" borderId="12" xfId="2" applyFont="1" applyFill="1" applyBorder="1" applyAlignment="1">
      <alignment horizontal="center" vertical="center" wrapText="1"/>
    </xf>
    <xf numFmtId="168" fontId="10" fillId="5" borderId="12" xfId="1" applyNumberFormat="1" applyFont="1" applyFill="1" applyBorder="1" applyAlignment="1">
      <alignment horizontal="center" vertical="center"/>
    </xf>
    <xf numFmtId="0" fontId="2" fillId="5" borderId="12" xfId="1" applyNumberFormat="1" applyFont="1" applyFill="1" applyBorder="1" applyAlignment="1">
      <alignment horizontal="center" vertical="center"/>
    </xf>
    <xf numFmtId="0" fontId="2" fillId="5" borderId="33" xfId="0" applyFont="1" applyFill="1" applyBorder="1" applyAlignment="1">
      <alignment horizontal="center" vertical="center"/>
    </xf>
    <xf numFmtId="0" fontId="34" fillId="5" borderId="0" xfId="0" applyFont="1" applyFill="1"/>
    <xf numFmtId="0" fontId="34" fillId="10" borderId="0" xfId="0" applyFont="1" applyFill="1" applyBorder="1"/>
    <xf numFmtId="9" fontId="2" fillId="10" borderId="12" xfId="0" applyNumberFormat="1" applyFont="1" applyFill="1" applyBorder="1" applyAlignment="1">
      <alignment horizontal="center" vertical="center"/>
    </xf>
    <xf numFmtId="0" fontId="2" fillId="10" borderId="12" xfId="0" applyNumberFormat="1" applyFont="1" applyFill="1" applyBorder="1" applyAlignment="1">
      <alignment horizontal="center" vertical="center" wrapText="1"/>
    </xf>
    <xf numFmtId="9" fontId="2" fillId="10" borderId="12" xfId="0" applyNumberFormat="1" applyFont="1" applyFill="1" applyBorder="1" applyAlignment="1">
      <alignment horizontal="center" vertical="center" wrapText="1"/>
    </xf>
    <xf numFmtId="168" fontId="2" fillId="10" borderId="12" xfId="0" applyNumberFormat="1" applyFont="1" applyFill="1" applyBorder="1" applyAlignment="1">
      <alignment horizontal="center" vertical="center"/>
    </xf>
    <xf numFmtId="0" fontId="2" fillId="10" borderId="12" xfId="1" applyNumberFormat="1" applyFont="1" applyFill="1" applyBorder="1" applyAlignment="1">
      <alignment horizontal="center" vertical="center"/>
    </xf>
    <xf numFmtId="0" fontId="2" fillId="10" borderId="33" xfId="0" applyFont="1" applyFill="1" applyBorder="1" applyAlignment="1">
      <alignment horizontal="center" vertical="center"/>
    </xf>
    <xf numFmtId="0" fontId="34" fillId="10" borderId="0" xfId="0" applyFont="1" applyFill="1"/>
    <xf numFmtId="0" fontId="34" fillId="18" borderId="0" xfId="0" applyFont="1" applyFill="1" applyBorder="1"/>
    <xf numFmtId="9" fontId="2" fillId="18" borderId="12" xfId="0" applyNumberFormat="1" applyFont="1" applyFill="1" applyBorder="1" applyAlignment="1">
      <alignment horizontal="center" vertical="center"/>
    </xf>
    <xf numFmtId="0" fontId="10" fillId="18" borderId="15" xfId="0" applyFont="1" applyFill="1" applyBorder="1" applyAlignment="1" applyProtection="1">
      <alignment horizontal="justify" vertical="center" wrapText="1"/>
    </xf>
    <xf numFmtId="9" fontId="10" fillId="18" borderId="12" xfId="0" applyNumberFormat="1" applyFont="1" applyFill="1" applyBorder="1" applyAlignment="1">
      <alignment horizontal="center" vertical="center" wrapText="1"/>
    </xf>
    <xf numFmtId="0" fontId="10" fillId="18" borderId="15" xfId="0" applyFont="1" applyFill="1" applyBorder="1" applyAlignment="1" applyProtection="1">
      <alignment horizontal="center" vertical="center" wrapText="1"/>
    </xf>
    <xf numFmtId="0" fontId="10" fillId="18" borderId="12" xfId="0" applyNumberFormat="1" applyFont="1" applyFill="1" applyBorder="1" applyAlignment="1">
      <alignment horizontal="center" vertical="center" wrapText="1"/>
    </xf>
    <xf numFmtId="9" fontId="2" fillId="18" borderId="16" xfId="2" applyNumberFormat="1" applyFont="1" applyFill="1" applyBorder="1" applyAlignment="1">
      <alignment horizontal="center" vertical="center" wrapText="1"/>
    </xf>
    <xf numFmtId="0" fontId="2" fillId="18" borderId="12" xfId="2" applyFont="1" applyFill="1" applyBorder="1" applyAlignment="1">
      <alignment horizontal="center" vertical="center" wrapText="1"/>
    </xf>
    <xf numFmtId="168" fontId="2" fillId="18" borderId="12" xfId="2" applyNumberFormat="1" applyFont="1" applyFill="1" applyBorder="1" applyAlignment="1">
      <alignment horizontal="center" vertical="center"/>
    </xf>
    <xf numFmtId="0" fontId="2" fillId="18" borderId="12" xfId="1" applyNumberFormat="1" applyFont="1" applyFill="1" applyBorder="1" applyAlignment="1">
      <alignment horizontal="center" vertical="center"/>
    </xf>
    <xf numFmtId="0" fontId="2" fillId="18" borderId="33" xfId="0" applyFont="1" applyFill="1" applyBorder="1" applyAlignment="1">
      <alignment horizontal="center" vertical="center"/>
    </xf>
    <xf numFmtId="0" fontId="34" fillId="18" borderId="0" xfId="0" applyFont="1" applyFill="1"/>
    <xf numFmtId="0" fontId="34" fillId="19" borderId="0" xfId="0" applyFont="1" applyFill="1" applyBorder="1"/>
    <xf numFmtId="9" fontId="2" fillId="19" borderId="12" xfId="0" applyNumberFormat="1" applyFont="1" applyFill="1" applyBorder="1" applyAlignment="1">
      <alignment horizontal="center" vertical="center"/>
    </xf>
    <xf numFmtId="0" fontId="10" fillId="19" borderId="15" xfId="0" applyFont="1" applyFill="1" applyBorder="1" applyAlignment="1" applyProtection="1">
      <alignment horizontal="justify" vertical="center" wrapText="1"/>
    </xf>
    <xf numFmtId="9" fontId="10" fillId="19" borderId="12" xfId="0" applyNumberFormat="1" applyFont="1" applyFill="1" applyBorder="1" applyAlignment="1">
      <alignment horizontal="center" vertical="center" wrapText="1"/>
    </xf>
    <xf numFmtId="0" fontId="10" fillId="19" borderId="15" xfId="0" applyFont="1" applyFill="1" applyBorder="1" applyAlignment="1" applyProtection="1">
      <alignment horizontal="center" vertical="center" wrapText="1"/>
    </xf>
    <xf numFmtId="0" fontId="2" fillId="19" borderId="12" xfId="0" applyNumberFormat="1" applyFont="1" applyFill="1" applyBorder="1" applyAlignment="1">
      <alignment horizontal="center" vertical="center" wrapText="1"/>
    </xf>
    <xf numFmtId="9" fontId="2" fillId="19" borderId="16" xfId="2" applyNumberFormat="1" applyFont="1" applyFill="1" applyBorder="1" applyAlignment="1">
      <alignment horizontal="center" vertical="center" wrapText="1"/>
    </xf>
    <xf numFmtId="9" fontId="2" fillId="19" borderId="12" xfId="0" applyNumberFormat="1" applyFont="1" applyFill="1" applyBorder="1" applyAlignment="1">
      <alignment horizontal="center" vertical="center" wrapText="1"/>
    </xf>
    <xf numFmtId="0" fontId="2" fillId="19" borderId="12" xfId="2" applyFont="1" applyFill="1" applyBorder="1" applyAlignment="1">
      <alignment horizontal="center" vertical="center" wrapText="1"/>
    </xf>
    <xf numFmtId="0" fontId="2" fillId="19" borderId="12" xfId="1" applyNumberFormat="1" applyFont="1" applyFill="1" applyBorder="1" applyAlignment="1">
      <alignment horizontal="center" vertical="center"/>
    </xf>
    <xf numFmtId="168" fontId="2" fillId="19" borderId="12" xfId="0" applyNumberFormat="1" applyFont="1" applyFill="1" applyBorder="1" applyAlignment="1">
      <alignment horizontal="center" vertical="center"/>
    </xf>
    <xf numFmtId="0" fontId="2" fillId="19" borderId="33" xfId="0" applyFont="1" applyFill="1" applyBorder="1" applyAlignment="1">
      <alignment horizontal="center" vertical="center"/>
    </xf>
    <xf numFmtId="0" fontId="34" fillId="19" borderId="0" xfId="0" applyFont="1" applyFill="1"/>
    <xf numFmtId="0" fontId="34" fillId="9" borderId="0" xfId="0" applyFont="1" applyFill="1" applyBorder="1"/>
    <xf numFmtId="9" fontId="10" fillId="9" borderId="12" xfId="0" applyNumberFormat="1" applyFont="1" applyFill="1" applyBorder="1" applyAlignment="1">
      <alignment horizontal="center" vertical="center" wrapText="1"/>
    </xf>
    <xf numFmtId="0" fontId="2" fillId="9" borderId="12" xfId="2" applyNumberFormat="1" applyFont="1" applyFill="1" applyBorder="1" applyAlignment="1">
      <alignment horizontal="center" vertical="center" wrapText="1"/>
    </xf>
    <xf numFmtId="168" fontId="10" fillId="9" borderId="12" xfId="1" applyNumberFormat="1" applyFont="1" applyFill="1" applyBorder="1" applyAlignment="1">
      <alignment horizontal="center" vertical="center"/>
    </xf>
    <xf numFmtId="0" fontId="34" fillId="20" borderId="1" xfId="0" applyFont="1" applyFill="1" applyBorder="1"/>
    <xf numFmtId="9" fontId="2" fillId="20" borderId="26" xfId="0" applyNumberFormat="1" applyFont="1" applyFill="1" applyBorder="1" applyAlignment="1">
      <alignment horizontal="center" vertical="center"/>
    </xf>
    <xf numFmtId="0" fontId="2" fillId="20" borderId="26" xfId="0" applyFont="1" applyFill="1" applyBorder="1" applyAlignment="1">
      <alignment horizontal="center" vertical="center" wrapText="1"/>
    </xf>
    <xf numFmtId="168" fontId="2" fillId="20" borderId="43" xfId="1" applyNumberFormat="1" applyFont="1" applyFill="1" applyBorder="1" applyAlignment="1">
      <alignment horizontal="center" vertical="center"/>
    </xf>
    <xf numFmtId="0" fontId="2" fillId="20" borderId="23" xfId="1" applyNumberFormat="1" applyFont="1" applyFill="1" applyBorder="1" applyAlignment="1">
      <alignment horizontal="center" vertical="center"/>
    </xf>
    <xf numFmtId="168" fontId="10" fillId="20" borderId="22" xfId="1" applyNumberFormat="1" applyFont="1" applyFill="1" applyBorder="1" applyAlignment="1">
      <alignment horizontal="center" vertical="center"/>
    </xf>
    <xf numFmtId="168" fontId="2" fillId="20" borderId="26" xfId="1" applyNumberFormat="1" applyFont="1" applyFill="1" applyBorder="1" applyAlignment="1">
      <alignment horizontal="center" vertical="center"/>
    </xf>
    <xf numFmtId="0" fontId="2" fillId="20" borderId="41" xfId="0" applyFont="1" applyFill="1" applyBorder="1" applyAlignment="1">
      <alignment horizontal="center" vertical="center"/>
    </xf>
    <xf numFmtId="0" fontId="34" fillId="20" borderId="0" xfId="0" applyFont="1" applyFill="1"/>
    <xf numFmtId="0" fontId="34" fillId="0" borderId="0" xfId="0" applyFont="1" applyBorder="1"/>
    <xf numFmtId="168" fontId="2" fillId="6" borderId="21" xfId="0" applyNumberFormat="1" applyFont="1" applyFill="1" applyBorder="1" applyAlignment="1">
      <alignment horizontal="center" vertical="center"/>
    </xf>
    <xf numFmtId="168" fontId="2" fillId="6" borderId="36" xfId="0" applyNumberFormat="1" applyFont="1" applyFill="1" applyBorder="1" applyAlignment="1">
      <alignment horizontal="center" vertical="center"/>
    </xf>
    <xf numFmtId="168" fontId="2" fillId="0" borderId="3" xfId="2" applyNumberFormat="1" applyFont="1" applyBorder="1" applyAlignment="1">
      <alignment horizontal="center" vertical="center"/>
    </xf>
    <xf numFmtId="168" fontId="2" fillId="0" borderId="3" xfId="0" applyNumberFormat="1" applyFont="1" applyFill="1" applyBorder="1" applyAlignment="1">
      <alignment horizontal="center" vertical="center"/>
    </xf>
    <xf numFmtId="168" fontId="2" fillId="6" borderId="22" xfId="0" applyNumberFormat="1" applyFont="1" applyFill="1" applyBorder="1" applyAlignment="1">
      <alignment horizontal="center" vertical="center"/>
    </xf>
    <xf numFmtId="168" fontId="2" fillId="6" borderId="23" xfId="0" applyNumberFormat="1" applyFont="1" applyFill="1" applyBorder="1" applyAlignment="1">
      <alignment horizontal="center" vertical="center"/>
    </xf>
    <xf numFmtId="0" fontId="2" fillId="0" borderId="16" xfId="0" applyFont="1" applyBorder="1" applyAlignment="1">
      <alignment vertical="center" wrapText="1"/>
    </xf>
    <xf numFmtId="168" fontId="2" fillId="6" borderId="22" xfId="1" applyNumberFormat="1" applyFont="1" applyFill="1" applyBorder="1" applyAlignment="1">
      <alignment horizontal="center" vertical="center"/>
    </xf>
    <xf numFmtId="168" fontId="2" fillId="6" borderId="23" xfId="1" applyNumberFormat="1" applyFont="1" applyFill="1" applyBorder="1" applyAlignment="1">
      <alignment horizontal="center" vertical="center"/>
    </xf>
    <xf numFmtId="168" fontId="10" fillId="6" borderId="22" xfId="1" applyNumberFormat="1" applyFont="1" applyFill="1" applyBorder="1" applyAlignment="1">
      <alignment horizontal="center" vertical="center"/>
    </xf>
    <xf numFmtId="168" fontId="10" fillId="6" borderId="23" xfId="1" applyNumberFormat="1" applyFont="1" applyFill="1" applyBorder="1" applyAlignment="1">
      <alignment horizontal="center" vertical="center"/>
    </xf>
    <xf numFmtId="168" fontId="2" fillId="6" borderId="22" xfId="2" applyNumberFormat="1" applyFont="1" applyFill="1" applyBorder="1" applyAlignment="1">
      <alignment horizontal="center" vertical="center"/>
    </xf>
    <xf numFmtId="168" fontId="2" fillId="6" borderId="23" xfId="2" applyNumberFormat="1" applyFont="1" applyFill="1" applyBorder="1" applyAlignment="1">
      <alignment horizontal="center" vertical="center"/>
    </xf>
    <xf numFmtId="168" fontId="10" fillId="6" borderId="43" xfId="1" applyNumberFormat="1" applyFont="1" applyFill="1" applyBorder="1" applyAlignment="1">
      <alignment horizontal="center" vertical="center"/>
    </xf>
    <xf numFmtId="168" fontId="10" fillId="6" borderId="44" xfId="1" applyNumberFormat="1" applyFont="1" applyFill="1" applyBorder="1" applyAlignment="1">
      <alignment horizontal="center" vertical="center"/>
    </xf>
    <xf numFmtId="168" fontId="10" fillId="0" borderId="26" xfId="1" applyNumberFormat="1" applyFont="1" applyBorder="1" applyAlignment="1">
      <alignment horizontal="center" vertical="center"/>
    </xf>
    <xf numFmtId="168" fontId="2" fillId="6" borderId="5" xfId="0" applyNumberFormat="1" applyFont="1" applyFill="1" applyBorder="1" applyAlignment="1">
      <alignment horizontal="center" vertical="center"/>
    </xf>
    <xf numFmtId="0" fontId="34" fillId="0" borderId="8" xfId="0" applyFont="1" applyBorder="1"/>
    <xf numFmtId="168" fontId="2" fillId="6" borderId="21" xfId="1" applyNumberFormat="1" applyFont="1" applyFill="1" applyBorder="1" applyAlignment="1">
      <alignment horizontal="center" vertical="center"/>
    </xf>
    <xf numFmtId="168" fontId="2" fillId="6" borderId="5" xfId="1" applyNumberFormat="1" applyFont="1" applyFill="1" applyBorder="1" applyAlignment="1">
      <alignment horizontal="center" vertical="center"/>
    </xf>
    <xf numFmtId="9" fontId="2" fillId="0" borderId="16" xfId="0" applyNumberFormat="1" applyFont="1" applyFill="1" applyBorder="1" applyAlignment="1">
      <alignment horizontal="center" vertical="center"/>
    </xf>
    <xf numFmtId="0" fontId="2" fillId="0" borderId="12" xfId="0" applyFont="1" applyFill="1" applyBorder="1" applyAlignment="1">
      <alignment horizontal="center" vertical="center" wrapText="1"/>
    </xf>
    <xf numFmtId="0" fontId="34" fillId="0" borderId="1" xfId="0" applyFont="1" applyBorder="1"/>
    <xf numFmtId="168" fontId="2" fillId="6" borderId="43" xfId="2" applyNumberFormat="1" applyFont="1" applyFill="1" applyBorder="1" applyAlignment="1">
      <alignment horizontal="center" vertical="center"/>
    </xf>
    <xf numFmtId="168" fontId="2" fillId="6" borderId="44" xfId="2" applyNumberFormat="1" applyFont="1" applyFill="1" applyBorder="1" applyAlignment="1">
      <alignment horizontal="center" vertical="center"/>
    </xf>
    <xf numFmtId="9" fontId="34" fillId="0" borderId="0" xfId="0" applyNumberFormat="1" applyFont="1" applyAlignment="1">
      <alignment horizontal="center"/>
    </xf>
    <xf numFmtId="0" fontId="34" fillId="0" borderId="0" xfId="0" applyFont="1" applyAlignment="1">
      <alignment textRotation="255"/>
    </xf>
    <xf numFmtId="0" fontId="34" fillId="0" borderId="0" xfId="0" applyFont="1" applyAlignment="1">
      <alignment horizontal="center" vertical="center"/>
    </xf>
    <xf numFmtId="9" fontId="34" fillId="0" borderId="0" xfId="0" applyNumberFormat="1" applyFont="1"/>
    <xf numFmtId="0" fontId="34" fillId="21" borderId="12" xfId="0" applyFont="1" applyFill="1" applyBorder="1"/>
    <xf numFmtId="0" fontId="34" fillId="0" borderId="12" xfId="0" applyFont="1" applyBorder="1"/>
    <xf numFmtId="0" fontId="34" fillId="0" borderId="0" xfId="0" applyFont="1" applyAlignment="1">
      <alignment horizontal="justify"/>
    </xf>
    <xf numFmtId="168" fontId="34" fillId="0" borderId="0" xfId="0" applyNumberFormat="1" applyFont="1"/>
    <xf numFmtId="0" fontId="34" fillId="0" borderId="0" xfId="0" applyFont="1" applyAlignment="1">
      <alignment horizontal="center"/>
    </xf>
    <xf numFmtId="3" fontId="37" fillId="3" borderId="12" xfId="2" applyNumberFormat="1" applyFont="1" applyFill="1" applyBorder="1" applyAlignment="1">
      <alignment horizontal="center" vertical="center"/>
    </xf>
    <xf numFmtId="0" fontId="37" fillId="0" borderId="12" xfId="2" applyFont="1" applyBorder="1" applyAlignment="1">
      <alignment horizontal="center" vertical="center"/>
    </xf>
    <xf numFmtId="0" fontId="4" fillId="0" borderId="12" xfId="2" applyFont="1" applyBorder="1" applyAlignment="1">
      <alignment horizontal="center" vertical="center" wrapText="1"/>
    </xf>
    <xf numFmtId="0" fontId="4" fillId="0" borderId="12" xfId="2" applyFont="1" applyBorder="1" applyAlignment="1">
      <alignment horizontal="center" vertical="center"/>
    </xf>
    <xf numFmtId="0" fontId="2" fillId="0" borderId="0" xfId="2"/>
    <xf numFmtId="0" fontId="37" fillId="0" borderId="12" xfId="2" applyFont="1" applyBorder="1" applyAlignment="1">
      <alignment vertical="center"/>
    </xf>
    <xf numFmtId="0" fontId="44" fillId="22" borderId="12" xfId="2" applyFont="1" applyFill="1" applyBorder="1" applyAlignment="1">
      <alignment vertical="center" wrapText="1"/>
    </xf>
    <xf numFmtId="3" fontId="44" fillId="22" borderId="12" xfId="2" applyNumberFormat="1" applyFont="1" applyFill="1" applyBorder="1" applyAlignment="1">
      <alignment horizontal="center" vertical="center"/>
    </xf>
    <xf numFmtId="173" fontId="44" fillId="22" borderId="12" xfId="23" applyNumberFormat="1" applyFont="1" applyFill="1" applyBorder="1" applyAlignment="1">
      <alignment horizontal="center" vertical="center"/>
    </xf>
    <xf numFmtId="0" fontId="2" fillId="0" borderId="12" xfId="2" applyFont="1" applyBorder="1" applyAlignment="1">
      <alignment horizontal="justify" vertical="center" wrapText="1"/>
    </xf>
    <xf numFmtId="0" fontId="37" fillId="3" borderId="12" xfId="2" applyFont="1" applyFill="1" applyBorder="1" applyAlignment="1">
      <alignment horizontal="justify" wrapText="1"/>
    </xf>
    <xf numFmtId="173" fontId="37" fillId="3" borderId="12" xfId="23" applyNumberFormat="1" applyFont="1" applyFill="1" applyBorder="1" applyAlignment="1">
      <alignment horizontal="center" vertical="center"/>
    </xf>
    <xf numFmtId="0" fontId="2" fillId="0" borderId="12" xfId="2" applyFont="1" applyFill="1" applyBorder="1" applyAlignment="1">
      <alignment horizontal="justify" vertical="center" wrapText="1"/>
    </xf>
    <xf numFmtId="0" fontId="2" fillId="0" borderId="12" xfId="2" applyFont="1" applyBorder="1" applyAlignment="1">
      <alignment horizontal="justify" vertical="top" wrapText="1"/>
    </xf>
    <xf numFmtId="3" fontId="2" fillId="0" borderId="12" xfId="2" applyNumberFormat="1" applyFill="1" applyBorder="1" applyAlignment="1">
      <alignment horizontal="center" vertical="center"/>
    </xf>
    <xf numFmtId="3" fontId="2" fillId="0" borderId="12" xfId="2" applyNumberFormat="1" applyFont="1" applyFill="1" applyBorder="1" applyAlignment="1">
      <alignment horizontal="center" vertical="center"/>
    </xf>
    <xf numFmtId="0" fontId="2" fillId="0" borderId="12" xfId="2" applyFont="1" applyFill="1" applyBorder="1" applyAlignment="1">
      <alignment horizontal="justify" wrapText="1"/>
    </xf>
    <xf numFmtId="0" fontId="2" fillId="0" borderId="0" xfId="2" applyFill="1"/>
    <xf numFmtId="3" fontId="2" fillId="0" borderId="12" xfId="2" applyNumberFormat="1" applyBorder="1" applyAlignment="1">
      <alignment horizontal="center" vertical="center"/>
    </xf>
    <xf numFmtId="0" fontId="2" fillId="0" borderId="0" xfId="2" applyFont="1" applyFill="1"/>
    <xf numFmtId="0" fontId="2" fillId="0" borderId="12" xfId="2" applyBorder="1"/>
    <xf numFmtId="0" fontId="45" fillId="0" borderId="12" xfId="2" applyFont="1" applyBorder="1" applyAlignment="1">
      <alignment horizontal="justify" vertical="center" wrapText="1"/>
    </xf>
    <xf numFmtId="0" fontId="37" fillId="3" borderId="12" xfId="2" applyFont="1" applyFill="1" applyBorder="1" applyAlignment="1">
      <alignment horizontal="justify" vertical="top" wrapText="1"/>
    </xf>
    <xf numFmtId="0" fontId="2" fillId="0" borderId="12" xfId="2" applyFont="1" applyFill="1" applyBorder="1" applyAlignment="1">
      <alignment horizontal="justify" vertical="top" wrapText="1"/>
    </xf>
    <xf numFmtId="173" fontId="0" fillId="0" borderId="16" xfId="23" applyNumberFormat="1" applyFont="1" applyBorder="1" applyAlignment="1">
      <alignment horizontal="center" vertical="center"/>
    </xf>
    <xf numFmtId="173" fontId="2" fillId="0" borderId="12" xfId="23" applyNumberFormat="1" applyFont="1" applyFill="1" applyBorder="1" applyAlignment="1">
      <alignment horizontal="center" vertical="center"/>
    </xf>
    <xf numFmtId="173" fontId="37" fillId="0" borderId="12" xfId="23" applyNumberFormat="1" applyFont="1" applyFill="1" applyBorder="1" applyAlignment="1">
      <alignment horizontal="center" vertical="center"/>
    </xf>
    <xf numFmtId="0" fontId="44" fillId="22" borderId="12" xfId="2" applyFont="1" applyFill="1" applyBorder="1" applyAlignment="1">
      <alignment horizontal="justify" vertical="center" wrapText="1"/>
    </xf>
    <xf numFmtId="173" fontId="0" fillId="0" borderId="12" xfId="23" applyNumberFormat="1" applyFont="1" applyBorder="1" applyAlignment="1">
      <alignment horizontal="center" vertical="center"/>
    </xf>
    <xf numFmtId="0" fontId="2" fillId="0" borderId="12" xfId="2" applyFont="1" applyBorder="1"/>
    <xf numFmtId="0" fontId="2" fillId="0" borderId="12" xfId="2" applyFont="1" applyBorder="1" applyAlignment="1">
      <alignment horizontal="justify" wrapText="1"/>
    </xf>
    <xf numFmtId="173" fontId="0" fillId="0" borderId="15" xfId="23" applyNumberFormat="1" applyFont="1" applyBorder="1" applyAlignment="1">
      <alignment horizontal="center" vertical="center"/>
    </xf>
    <xf numFmtId="0" fontId="37" fillId="3" borderId="12" xfId="2" applyFont="1" applyFill="1" applyBorder="1" applyAlignment="1">
      <alignment horizontal="justify" vertical="center" wrapText="1"/>
    </xf>
    <xf numFmtId="0" fontId="2" fillId="0" borderId="0" xfId="2" applyFont="1"/>
    <xf numFmtId="3" fontId="4" fillId="23" borderId="12" xfId="2" applyNumberFormat="1" applyFont="1" applyFill="1" applyBorder="1" applyAlignment="1">
      <alignment horizontal="center" vertical="center"/>
    </xf>
    <xf numFmtId="9" fontId="4" fillId="23" borderId="12" xfId="23" applyFont="1" applyFill="1" applyBorder="1" applyAlignment="1">
      <alignment horizontal="center" vertical="center"/>
    </xf>
    <xf numFmtId="0" fontId="2" fillId="15" borderId="25" xfId="2" applyNumberFormat="1" applyFont="1" applyFill="1" applyBorder="1" applyAlignment="1">
      <alignment horizontal="center" vertical="center" wrapText="1"/>
    </xf>
    <xf numFmtId="0" fontId="2" fillId="15" borderId="40" xfId="2" applyFont="1" applyFill="1" applyBorder="1" applyAlignment="1">
      <alignment horizontal="center" vertical="center" wrapText="1"/>
    </xf>
    <xf numFmtId="9" fontId="2" fillId="15" borderId="25" xfId="2" applyNumberFormat="1" applyFont="1" applyFill="1" applyBorder="1" applyAlignment="1">
      <alignment horizontal="center" vertical="center" wrapText="1"/>
    </xf>
    <xf numFmtId="9" fontId="2" fillId="7" borderId="16" xfId="0" applyNumberFormat="1" applyFont="1" applyFill="1" applyBorder="1" applyAlignment="1">
      <alignment horizontal="center" vertical="center"/>
    </xf>
    <xf numFmtId="0" fontId="2" fillId="7" borderId="16" xfId="2" applyNumberFormat="1" applyFont="1" applyFill="1" applyBorder="1" applyAlignment="1">
      <alignment horizontal="center" vertical="center" wrapText="1"/>
    </xf>
    <xf numFmtId="9" fontId="2" fillId="7" borderId="16" xfId="2" applyNumberFormat="1" applyFont="1" applyFill="1" applyBorder="1" applyAlignment="1">
      <alignment horizontal="center" vertical="center" wrapText="1"/>
    </xf>
    <xf numFmtId="168" fontId="2" fillId="7" borderId="16" xfId="1" applyNumberFormat="1" applyFont="1" applyFill="1" applyBorder="1" applyAlignment="1">
      <alignment horizontal="center" vertical="center"/>
    </xf>
    <xf numFmtId="0" fontId="2" fillId="7" borderId="45" xfId="0" applyFont="1" applyFill="1" applyBorder="1" applyAlignment="1">
      <alignment horizontal="center" vertical="center"/>
    </xf>
    <xf numFmtId="168" fontId="21" fillId="15" borderId="12" xfId="0" applyNumberFormat="1" applyFont="1" applyFill="1" applyBorder="1" applyAlignment="1">
      <alignment horizontal="center" vertical="center"/>
    </xf>
    <xf numFmtId="168" fontId="21" fillId="16" borderId="16" xfId="1" applyNumberFormat="1" applyFont="1" applyFill="1" applyBorder="1" applyAlignment="1" applyProtection="1">
      <alignment horizontal="center" vertical="center"/>
      <protection locked="0"/>
    </xf>
    <xf numFmtId="168" fontId="21" fillId="17" borderId="12" xfId="0" applyNumberFormat="1" applyFont="1" applyFill="1" applyBorder="1" applyAlignment="1">
      <alignment horizontal="center" vertical="center"/>
    </xf>
    <xf numFmtId="168" fontId="21" fillId="16" borderId="12" xfId="1" applyNumberFormat="1" applyFont="1" applyFill="1" applyBorder="1" applyAlignment="1" applyProtection="1">
      <alignment horizontal="center" vertical="center"/>
      <protection locked="0"/>
    </xf>
    <xf numFmtId="0" fontId="10" fillId="16" borderId="12" xfId="0" applyFont="1" applyFill="1" applyBorder="1" applyAlignment="1" applyProtection="1">
      <alignment horizontal="center" vertical="center" wrapText="1"/>
      <protection locked="0"/>
    </xf>
    <xf numFmtId="170" fontId="10" fillId="16" borderId="12" xfId="1" applyNumberFormat="1" applyFont="1" applyFill="1" applyBorder="1" applyAlignment="1" applyProtection="1">
      <alignment horizontal="center" vertical="center"/>
      <protection locked="0"/>
    </xf>
    <xf numFmtId="0" fontId="27" fillId="15" borderId="0" xfId="31" applyFill="1"/>
    <xf numFmtId="168" fontId="21" fillId="5" borderId="12" xfId="0" applyNumberFormat="1" applyFont="1" applyFill="1" applyBorder="1" applyAlignment="1">
      <alignment horizontal="center" vertical="center"/>
    </xf>
    <xf numFmtId="168" fontId="21" fillId="13" borderId="15" xfId="0" applyNumberFormat="1" applyFont="1" applyFill="1" applyBorder="1" applyAlignment="1" applyProtection="1">
      <alignment horizontal="center" vertical="center"/>
      <protection locked="0"/>
    </xf>
    <xf numFmtId="168" fontId="2" fillId="6" borderId="43" xfId="1" applyNumberFormat="1" applyFont="1" applyFill="1" applyBorder="1" applyAlignment="1">
      <alignment horizontal="center" vertical="center"/>
    </xf>
    <xf numFmtId="168" fontId="21" fillId="10" borderId="12" xfId="0" applyNumberFormat="1" applyFont="1" applyFill="1" applyBorder="1" applyAlignment="1">
      <alignment horizontal="center" vertical="center"/>
    </xf>
    <xf numFmtId="168" fontId="21" fillId="7" borderId="16" xfId="1" applyNumberFormat="1" applyFont="1" applyFill="1" applyBorder="1" applyAlignment="1">
      <alignment horizontal="center" vertical="center"/>
    </xf>
    <xf numFmtId="168" fontId="21" fillId="19" borderId="12" xfId="2" applyNumberFormat="1" applyFont="1" applyFill="1" applyBorder="1" applyAlignment="1">
      <alignment horizontal="center" vertical="center"/>
    </xf>
    <xf numFmtId="168" fontId="21" fillId="9" borderId="12" xfId="1" applyNumberFormat="1" applyFont="1" applyFill="1" applyBorder="1" applyAlignment="1">
      <alignment horizontal="center" vertical="center"/>
    </xf>
    <xf numFmtId="168" fontId="21" fillId="7" borderId="3" xfId="1" applyNumberFormat="1" applyFont="1" applyFill="1" applyBorder="1" applyAlignment="1">
      <alignment horizontal="center" vertical="center"/>
    </xf>
    <xf numFmtId="168" fontId="21" fillId="20" borderId="43" xfId="1" applyNumberFormat="1" applyFont="1" applyFill="1" applyBorder="1" applyAlignment="1">
      <alignment horizontal="center" vertical="center"/>
    </xf>
    <xf numFmtId="0" fontId="34" fillId="0" borderId="12" xfId="0" applyFont="1" applyBorder="1" applyAlignment="1">
      <alignment horizontal="center"/>
    </xf>
    <xf numFmtId="168" fontId="34" fillId="0" borderId="12" xfId="0" applyNumberFormat="1" applyFont="1" applyBorder="1"/>
    <xf numFmtId="0" fontId="0" fillId="0" borderId="0" xfId="0" applyAlignment="1">
      <alignment horizontal="center"/>
    </xf>
    <xf numFmtId="0" fontId="46" fillId="0" borderId="0" xfId="0" applyFont="1"/>
    <xf numFmtId="0" fontId="47" fillId="0" borderId="0" xfId="0" applyFont="1" applyAlignment="1">
      <alignment horizontal="center"/>
    </xf>
    <xf numFmtId="0" fontId="0" fillId="0" borderId="12" xfId="0" applyBorder="1" applyAlignment="1">
      <alignment horizontal="center"/>
    </xf>
    <xf numFmtId="0" fontId="0" fillId="0" borderId="12" xfId="0" applyBorder="1"/>
    <xf numFmtId="3" fontId="14" fillId="0" borderId="12" xfId="0" applyNumberFormat="1" applyFont="1" applyBorder="1"/>
    <xf numFmtId="3" fontId="0" fillId="0" borderId="0" xfId="0" applyNumberFormat="1"/>
    <xf numFmtId="3" fontId="48" fillId="21" borderId="12" xfId="0" applyNumberFormat="1" applyFont="1" applyFill="1" applyBorder="1"/>
    <xf numFmtId="3" fontId="0" fillId="0" borderId="12" xfId="0" applyNumberFormat="1" applyBorder="1"/>
    <xf numFmtId="0" fontId="0" fillId="0" borderId="12" xfId="0" applyBorder="1" applyAlignment="1">
      <alignment horizontal="right"/>
    </xf>
    <xf numFmtId="0" fontId="14" fillId="0" borderId="0" xfId="0" applyFont="1" applyAlignment="1">
      <alignment horizontal="center"/>
    </xf>
    <xf numFmtId="0" fontId="14" fillId="0" borderId="0" xfId="0" applyFont="1"/>
    <xf numFmtId="0" fontId="0" fillId="0" borderId="0" xfId="0" applyBorder="1" applyAlignment="1">
      <alignment horizontal="right"/>
    </xf>
    <xf numFmtId="0" fontId="0" fillId="0" borderId="0" xfId="0" applyFill="1" applyBorder="1" applyAlignment="1">
      <alignment horizontal="right"/>
    </xf>
    <xf numFmtId="0" fontId="0" fillId="0" borderId="0" xfId="0" applyBorder="1" applyAlignment="1">
      <alignment horizontal="center"/>
    </xf>
    <xf numFmtId="3" fontId="0" fillId="0" borderId="0" xfId="0" applyNumberFormat="1" applyFill="1" applyBorder="1"/>
    <xf numFmtId="3" fontId="0" fillId="0" borderId="12" xfId="0" applyNumberFormat="1" applyFill="1" applyBorder="1"/>
    <xf numFmtId="3" fontId="14" fillId="0" borderId="0" xfId="0" applyNumberFormat="1" applyFont="1"/>
    <xf numFmtId="3" fontId="14" fillId="0" borderId="0" xfId="0" applyNumberFormat="1" applyFont="1" applyBorder="1"/>
    <xf numFmtId="0" fontId="14" fillId="0" borderId="12" xfId="0" applyFont="1" applyBorder="1"/>
    <xf numFmtId="3" fontId="46" fillId="0" borderId="12" xfId="0" applyNumberFormat="1" applyFont="1" applyBorder="1"/>
    <xf numFmtId="3" fontId="3" fillId="0" borderId="12" xfId="0" applyNumberFormat="1" applyFont="1" applyBorder="1"/>
    <xf numFmtId="0" fontId="0" fillId="0" borderId="12" xfId="0" applyFont="1" applyBorder="1" applyAlignment="1">
      <alignment horizontal="right"/>
    </xf>
    <xf numFmtId="0" fontId="14" fillId="0" borderId="12" xfId="0" applyFont="1" applyBorder="1" applyAlignment="1">
      <alignment horizontal="center"/>
    </xf>
    <xf numFmtId="3" fontId="14" fillId="6" borderId="12" xfId="0" applyNumberFormat="1" applyFont="1" applyFill="1" applyBorder="1"/>
    <xf numFmtId="0" fontId="14" fillId="0" borderId="0" xfId="0" applyFont="1" applyBorder="1"/>
    <xf numFmtId="0" fontId="0" fillId="0" borderId="12" xfId="0" applyFont="1" applyBorder="1"/>
    <xf numFmtId="3" fontId="0" fillId="6" borderId="12" xfId="0" applyNumberFormat="1" applyFill="1" applyBorder="1"/>
    <xf numFmtId="0" fontId="14" fillId="0" borderId="0" xfId="0" applyFont="1" applyBorder="1" applyAlignment="1">
      <alignment horizontal="center"/>
    </xf>
    <xf numFmtId="3" fontId="3" fillId="0" borderId="0" xfId="0" applyNumberFormat="1" applyFont="1"/>
    <xf numFmtId="0" fontId="49" fillId="0" borderId="0" xfId="0" applyFont="1" applyAlignment="1">
      <alignment horizontal="center"/>
    </xf>
    <xf numFmtId="0" fontId="49" fillId="0" borderId="12" xfId="0" applyFont="1" applyBorder="1"/>
    <xf numFmtId="3" fontId="49" fillId="0" borderId="12" xfId="0" applyNumberFormat="1" applyFont="1" applyBorder="1"/>
    <xf numFmtId="3" fontId="49" fillId="0" borderId="0" xfId="0" applyNumberFormat="1" applyFont="1"/>
    <xf numFmtId="0" fontId="49" fillId="0" borderId="0" xfId="0" applyFont="1"/>
    <xf numFmtId="168" fontId="10" fillId="12" borderId="15" xfId="1" applyNumberFormat="1" applyFont="1" applyFill="1" applyBorder="1" applyAlignment="1" applyProtection="1">
      <alignment horizontal="center" vertical="center"/>
      <protection locked="0"/>
    </xf>
    <xf numFmtId="168" fontId="10" fillId="12" borderId="13" xfId="1" applyNumberFormat="1" applyFont="1" applyFill="1" applyBorder="1" applyAlignment="1" applyProtection="1">
      <alignment horizontal="center" vertical="center"/>
      <protection locked="0"/>
    </xf>
    <xf numFmtId="168" fontId="10" fillId="12" borderId="16" xfId="1" applyNumberFormat="1" applyFont="1" applyFill="1" applyBorder="1" applyAlignment="1" applyProtection="1">
      <alignment horizontal="center" vertical="center"/>
      <protection locked="0"/>
    </xf>
    <xf numFmtId="168" fontId="21" fillId="12" borderId="15" xfId="1" applyNumberFormat="1" applyFont="1" applyFill="1" applyBorder="1" applyAlignment="1" applyProtection="1">
      <alignment horizontal="center" vertical="center"/>
      <protection locked="0"/>
    </xf>
    <xf numFmtId="168" fontId="21" fillId="12" borderId="13" xfId="1" applyNumberFormat="1" applyFont="1" applyFill="1" applyBorder="1" applyAlignment="1" applyProtection="1">
      <alignment horizontal="center" vertical="center"/>
      <protection locked="0"/>
    </xf>
    <xf numFmtId="168" fontId="21" fillId="12" borderId="16" xfId="1" applyNumberFormat="1" applyFont="1" applyFill="1" applyBorder="1" applyAlignment="1" applyProtection="1">
      <alignment horizontal="center" vertical="center"/>
      <protection locked="0"/>
    </xf>
    <xf numFmtId="9" fontId="10" fillId="12" borderId="15" xfId="1" applyNumberFormat="1" applyFont="1" applyFill="1" applyBorder="1" applyAlignment="1" applyProtection="1">
      <alignment horizontal="center" vertical="center"/>
      <protection locked="0"/>
    </xf>
    <xf numFmtId="9" fontId="10" fillId="12" borderId="13" xfId="1" applyNumberFormat="1" applyFont="1" applyFill="1" applyBorder="1" applyAlignment="1" applyProtection="1">
      <alignment horizontal="center" vertical="center"/>
      <protection locked="0"/>
    </xf>
    <xf numFmtId="9" fontId="10" fillId="12" borderId="16" xfId="1" applyNumberFormat="1" applyFont="1" applyFill="1" applyBorder="1" applyAlignment="1" applyProtection="1">
      <alignment horizontal="center" vertical="center"/>
      <protection locked="0"/>
    </xf>
    <xf numFmtId="0" fontId="10" fillId="12" borderId="15" xfId="1" applyNumberFormat="1" applyFont="1" applyFill="1" applyBorder="1" applyAlignment="1" applyProtection="1">
      <alignment horizontal="center" vertical="center"/>
      <protection locked="0"/>
    </xf>
    <xf numFmtId="0" fontId="10" fillId="12" borderId="13" xfId="1" applyNumberFormat="1" applyFont="1" applyFill="1" applyBorder="1" applyAlignment="1" applyProtection="1">
      <alignment horizontal="center" vertical="center"/>
      <protection locked="0"/>
    </xf>
    <xf numFmtId="0" fontId="10" fillId="12" borderId="16" xfId="1" applyNumberFormat="1" applyFont="1" applyFill="1" applyBorder="1" applyAlignment="1" applyProtection="1">
      <alignment horizontal="center" vertical="center"/>
      <protection locked="0"/>
    </xf>
    <xf numFmtId="171" fontId="10" fillId="15" borderId="12" xfId="0" applyNumberFormat="1" applyFont="1" applyFill="1" applyBorder="1" applyAlignment="1" applyProtection="1">
      <alignment horizontal="center" vertical="center" wrapText="1"/>
      <protection locked="0"/>
    </xf>
    <xf numFmtId="0" fontId="10" fillId="13" borderId="15" xfId="1" applyNumberFormat="1" applyFont="1" applyFill="1" applyBorder="1" applyAlignment="1" applyProtection="1">
      <alignment horizontal="center" vertical="center"/>
      <protection locked="0"/>
    </xf>
    <xf numFmtId="0" fontId="10" fillId="13" borderId="13" xfId="1" applyNumberFormat="1" applyFont="1" applyFill="1" applyBorder="1" applyAlignment="1" applyProtection="1">
      <alignment horizontal="center" vertical="center"/>
      <protection locked="0"/>
    </xf>
    <xf numFmtId="0" fontId="10" fillId="13" borderId="16" xfId="1" applyNumberFormat="1" applyFont="1" applyFill="1" applyBorder="1" applyAlignment="1" applyProtection="1">
      <alignment horizontal="center" vertical="center"/>
      <protection locked="0"/>
    </xf>
    <xf numFmtId="168" fontId="10" fillId="13" borderId="15" xfId="1" applyNumberFormat="1" applyFont="1" applyFill="1" applyBorder="1" applyAlignment="1" applyProtection="1">
      <alignment horizontal="center" vertical="center"/>
      <protection locked="0"/>
    </xf>
    <xf numFmtId="168" fontId="10" fillId="13" borderId="13" xfId="1" applyNumberFormat="1" applyFont="1" applyFill="1" applyBorder="1" applyAlignment="1" applyProtection="1">
      <alignment horizontal="center" vertical="center"/>
      <protection locked="0"/>
    </xf>
    <xf numFmtId="168" fontId="10" fillId="13" borderId="16" xfId="1" applyNumberFormat="1" applyFont="1" applyFill="1" applyBorder="1" applyAlignment="1" applyProtection="1">
      <alignment horizontal="center" vertical="center"/>
      <protection locked="0"/>
    </xf>
    <xf numFmtId="171" fontId="10" fillId="15" borderId="15" xfId="0" applyNumberFormat="1" applyFont="1" applyFill="1" applyBorder="1" applyAlignment="1" applyProtection="1">
      <alignment horizontal="center" vertical="center" wrapText="1"/>
      <protection locked="0"/>
    </xf>
    <xf numFmtId="171" fontId="10" fillId="15" borderId="13" xfId="0" applyNumberFormat="1" applyFont="1" applyFill="1" applyBorder="1" applyAlignment="1" applyProtection="1">
      <alignment horizontal="center" vertical="center" wrapText="1"/>
      <protection locked="0"/>
    </xf>
    <xf numFmtId="171" fontId="10" fillId="15" borderId="16" xfId="0" applyNumberFormat="1" applyFont="1" applyFill="1" applyBorder="1" applyAlignment="1" applyProtection="1">
      <alignment horizontal="center" vertical="center" wrapText="1"/>
      <protection locked="0"/>
    </xf>
    <xf numFmtId="0" fontId="2" fillId="16" borderId="15" xfId="0" applyNumberFormat="1" applyFont="1" applyFill="1" applyBorder="1" applyAlignment="1" applyProtection="1">
      <alignment horizontal="center" vertical="center" wrapText="1"/>
      <protection locked="0"/>
    </xf>
    <xf numFmtId="0" fontId="2" fillId="16" borderId="13" xfId="0" applyNumberFormat="1" applyFont="1" applyFill="1" applyBorder="1" applyAlignment="1" applyProtection="1">
      <alignment horizontal="center" vertical="center" wrapText="1"/>
      <protection locked="0"/>
    </xf>
    <xf numFmtId="0" fontId="2" fillId="16" borderId="16" xfId="0" applyNumberFormat="1" applyFont="1" applyFill="1" applyBorder="1" applyAlignment="1" applyProtection="1">
      <alignment horizontal="center" vertical="center" wrapText="1"/>
      <protection locked="0"/>
    </xf>
    <xf numFmtId="0" fontId="10" fillId="10" borderId="13" xfId="1" applyNumberFormat="1" applyFont="1" applyFill="1" applyBorder="1" applyAlignment="1" applyProtection="1">
      <alignment horizontal="center" vertical="center" wrapText="1"/>
      <protection locked="0"/>
    </xf>
    <xf numFmtId="0" fontId="10" fillId="10" borderId="16" xfId="1" applyNumberFormat="1" applyFont="1" applyFill="1" applyBorder="1" applyAlignment="1" applyProtection="1">
      <alignment horizontal="center" vertical="center" wrapText="1"/>
      <protection locked="0"/>
    </xf>
    <xf numFmtId="0" fontId="10" fillId="10" borderId="12" xfId="1" applyNumberFormat="1" applyFont="1" applyFill="1" applyBorder="1" applyAlignment="1" applyProtection="1">
      <alignment horizontal="center" vertical="center" wrapText="1"/>
      <protection locked="0"/>
    </xf>
    <xf numFmtId="0" fontId="10" fillId="10" borderId="13" xfId="0" applyFont="1" applyFill="1" applyBorder="1" applyAlignment="1" applyProtection="1">
      <alignment horizontal="center" vertical="center" wrapText="1"/>
      <protection locked="0"/>
    </xf>
    <xf numFmtId="0" fontId="10" fillId="10" borderId="16" xfId="0" applyFont="1" applyFill="1" applyBorder="1" applyAlignment="1" applyProtection="1">
      <alignment horizontal="center" vertical="center" wrapText="1"/>
      <protection locked="0"/>
    </xf>
    <xf numFmtId="168" fontId="21" fillId="10" borderId="13" xfId="1" applyNumberFormat="1" applyFont="1" applyFill="1" applyBorder="1" applyAlignment="1" applyProtection="1">
      <alignment horizontal="center" vertical="center"/>
      <protection locked="0"/>
    </xf>
    <xf numFmtId="168" fontId="21" fillId="10" borderId="16" xfId="1" applyNumberFormat="1" applyFont="1" applyFill="1" applyBorder="1" applyAlignment="1" applyProtection="1">
      <alignment horizontal="center" vertical="center"/>
      <protection locked="0"/>
    </xf>
    <xf numFmtId="168" fontId="10" fillId="10" borderId="13" xfId="1" applyNumberFormat="1" applyFont="1" applyFill="1" applyBorder="1" applyAlignment="1" applyProtection="1">
      <alignment horizontal="center" vertical="center"/>
      <protection locked="0"/>
    </xf>
    <xf numFmtId="168" fontId="10" fillId="10" borderId="16" xfId="1" applyNumberFormat="1" applyFont="1" applyFill="1" applyBorder="1" applyAlignment="1" applyProtection="1">
      <alignment horizontal="center" vertical="center"/>
      <protection locked="0"/>
    </xf>
    <xf numFmtId="0" fontId="10" fillId="10" borderId="15" xfId="0" quotePrefix="1" applyFont="1" applyFill="1" applyBorder="1" applyAlignment="1" applyProtection="1">
      <alignment horizontal="center" vertical="center" wrapText="1"/>
      <protection locked="0"/>
    </xf>
    <xf numFmtId="0" fontId="10" fillId="10" borderId="13" xfId="0" quotePrefix="1" applyFont="1" applyFill="1" applyBorder="1" applyAlignment="1" applyProtection="1">
      <alignment horizontal="center" vertical="center" wrapText="1"/>
      <protection locked="0"/>
    </xf>
    <xf numFmtId="0" fontId="10" fillId="10" borderId="16" xfId="0" quotePrefix="1" applyFont="1" applyFill="1" applyBorder="1" applyAlignment="1" applyProtection="1">
      <alignment horizontal="center" vertical="center" wrapText="1"/>
      <protection locked="0"/>
    </xf>
    <xf numFmtId="0" fontId="10" fillId="10" borderId="15" xfId="0" applyFont="1" applyFill="1" applyBorder="1" applyAlignment="1" applyProtection="1">
      <alignment horizontal="center" vertical="center" wrapText="1"/>
      <protection locked="0"/>
    </xf>
    <xf numFmtId="168" fontId="21" fillId="10" borderId="15" xfId="1" applyNumberFormat="1" applyFont="1" applyFill="1" applyBorder="1" applyAlignment="1" applyProtection="1">
      <alignment horizontal="center" vertical="center"/>
      <protection locked="0"/>
    </xf>
    <xf numFmtId="168" fontId="10" fillId="10" borderId="15" xfId="1" applyNumberFormat="1" applyFont="1" applyFill="1" applyBorder="1" applyAlignment="1" applyProtection="1">
      <alignment horizontal="center" vertical="center"/>
      <protection locked="0"/>
    </xf>
    <xf numFmtId="0" fontId="10" fillId="15" borderId="15" xfId="0" applyFont="1" applyFill="1" applyBorder="1" applyAlignment="1" applyProtection="1">
      <alignment horizontal="center" vertical="center" wrapText="1"/>
      <protection locked="0"/>
    </xf>
    <xf numFmtId="0" fontId="10" fillId="15" borderId="13" xfId="0" applyFont="1" applyFill="1" applyBorder="1" applyAlignment="1" applyProtection="1">
      <alignment horizontal="center" vertical="center" wrapText="1"/>
      <protection locked="0"/>
    </xf>
    <xf numFmtId="0" fontId="10" fillId="15" borderId="16" xfId="0" applyFont="1" applyFill="1" applyBorder="1" applyAlignment="1" applyProtection="1">
      <alignment horizontal="center" vertical="center" wrapText="1"/>
      <protection locked="0"/>
    </xf>
    <xf numFmtId="168" fontId="10" fillId="15" borderId="15" xfId="0" applyNumberFormat="1" applyFont="1" applyFill="1" applyBorder="1" applyAlignment="1" applyProtection="1">
      <alignment horizontal="center" vertical="center" wrapText="1"/>
      <protection locked="0"/>
    </xf>
    <xf numFmtId="168" fontId="10" fillId="15" borderId="13" xfId="0" applyNumberFormat="1" applyFont="1" applyFill="1" applyBorder="1" applyAlignment="1" applyProtection="1">
      <alignment horizontal="center" vertical="center" wrapText="1"/>
      <protection locked="0"/>
    </xf>
    <xf numFmtId="168" fontId="10" fillId="15" borderId="16" xfId="0" applyNumberFormat="1" applyFont="1" applyFill="1" applyBorder="1" applyAlignment="1" applyProtection="1">
      <alignment horizontal="center" vertical="center" wrapText="1"/>
      <protection locked="0"/>
    </xf>
    <xf numFmtId="168" fontId="21" fillId="15" borderId="15" xfId="0" applyNumberFormat="1" applyFont="1" applyFill="1" applyBorder="1" applyAlignment="1" applyProtection="1">
      <alignment horizontal="center" vertical="center" wrapText="1"/>
      <protection locked="0"/>
    </xf>
    <xf numFmtId="168" fontId="21" fillId="15" borderId="13" xfId="0" applyNumberFormat="1" applyFont="1" applyFill="1" applyBorder="1" applyAlignment="1" applyProtection="1">
      <alignment horizontal="center" vertical="center" wrapText="1"/>
      <protection locked="0"/>
    </xf>
    <xf numFmtId="168" fontId="21" fillId="15" borderId="16" xfId="0" applyNumberFormat="1" applyFont="1" applyFill="1" applyBorder="1" applyAlignment="1" applyProtection="1">
      <alignment horizontal="center" vertical="center" wrapText="1"/>
      <protection locked="0"/>
    </xf>
    <xf numFmtId="168" fontId="10" fillId="15" borderId="12" xfId="0" applyNumberFormat="1" applyFont="1" applyFill="1" applyBorder="1" applyAlignment="1" applyProtection="1">
      <alignment horizontal="center" vertical="center" wrapText="1"/>
      <protection locked="0"/>
    </xf>
    <xf numFmtId="168" fontId="21" fillId="15" borderId="12" xfId="0" applyNumberFormat="1" applyFont="1" applyFill="1" applyBorder="1" applyAlignment="1" applyProtection="1">
      <alignment horizontal="center" vertical="center" wrapText="1"/>
      <protection locked="0"/>
    </xf>
    <xf numFmtId="0" fontId="2" fillId="7" borderId="15" xfId="0" applyNumberFormat="1" applyFont="1" applyFill="1" applyBorder="1" applyAlignment="1" applyProtection="1">
      <alignment horizontal="center" vertical="center" wrapText="1"/>
      <protection locked="0"/>
    </xf>
    <xf numFmtId="0" fontId="2" fillId="7" borderId="16" xfId="0" applyNumberFormat="1" applyFont="1" applyFill="1" applyBorder="1" applyAlignment="1" applyProtection="1">
      <alignment horizontal="center" vertical="center" wrapText="1"/>
      <protection locked="0"/>
    </xf>
    <xf numFmtId="0" fontId="2" fillId="7" borderId="15" xfId="0" applyNumberFormat="1" applyFont="1" applyFill="1" applyBorder="1" applyAlignment="1" applyProtection="1">
      <alignment horizontal="justify" vertical="center" wrapText="1"/>
      <protection locked="0"/>
    </xf>
    <xf numFmtId="0" fontId="2" fillId="7" borderId="13" xfId="0" applyNumberFormat="1" applyFont="1" applyFill="1" applyBorder="1" applyAlignment="1" applyProtection="1">
      <alignment horizontal="justify" vertical="center" wrapText="1"/>
      <protection locked="0"/>
    </xf>
    <xf numFmtId="0" fontId="2" fillId="7" borderId="16" xfId="0" applyNumberFormat="1" applyFont="1" applyFill="1" applyBorder="1" applyAlignment="1" applyProtection="1">
      <alignment horizontal="justify" vertical="center" wrapText="1"/>
      <protection locked="0"/>
    </xf>
    <xf numFmtId="171" fontId="10" fillId="9" borderId="15" xfId="0" applyNumberFormat="1" applyFont="1" applyFill="1" applyBorder="1" applyAlignment="1" applyProtection="1">
      <alignment horizontal="center" vertical="center"/>
      <protection locked="0"/>
    </xf>
    <xf numFmtId="171" fontId="10" fillId="9" borderId="16" xfId="0" applyNumberFormat="1" applyFont="1" applyFill="1" applyBorder="1" applyAlignment="1" applyProtection="1">
      <alignment horizontal="center" vertical="center"/>
      <protection locked="0"/>
    </xf>
    <xf numFmtId="9" fontId="10" fillId="9" borderId="15" xfId="0" applyNumberFormat="1" applyFont="1" applyFill="1" applyBorder="1" applyAlignment="1" applyProtection="1">
      <alignment horizontal="center" vertical="center"/>
      <protection locked="0"/>
    </xf>
    <xf numFmtId="9" fontId="10" fillId="9" borderId="16" xfId="0" applyNumberFormat="1" applyFont="1" applyFill="1" applyBorder="1" applyAlignment="1" applyProtection="1">
      <alignment horizontal="center" vertical="center"/>
      <protection locked="0"/>
    </xf>
    <xf numFmtId="0" fontId="10" fillId="9" borderId="15" xfId="0" applyNumberFormat="1" applyFont="1" applyFill="1" applyBorder="1" applyAlignment="1" applyProtection="1">
      <alignment horizontal="center" vertical="center"/>
      <protection locked="0"/>
    </xf>
    <xf numFmtId="0" fontId="10" fillId="9" borderId="16" xfId="0" applyNumberFormat="1" applyFont="1" applyFill="1" applyBorder="1" applyAlignment="1" applyProtection="1">
      <alignment horizontal="center" vertical="center"/>
      <protection locked="0"/>
    </xf>
    <xf numFmtId="168" fontId="2" fillId="7" borderId="15" xfId="0" applyNumberFormat="1" applyFont="1" applyFill="1" applyBorder="1" applyAlignment="1" applyProtection="1">
      <alignment horizontal="center" vertical="center" wrapText="1"/>
      <protection locked="0"/>
    </xf>
    <xf numFmtId="168" fontId="2" fillId="7" borderId="16" xfId="0" applyNumberFormat="1" applyFont="1" applyFill="1" applyBorder="1" applyAlignment="1" applyProtection="1">
      <alignment horizontal="center" vertical="center" wrapText="1"/>
      <protection locked="0"/>
    </xf>
    <xf numFmtId="168" fontId="21" fillId="7" borderId="15" xfId="0" applyNumberFormat="1" applyFont="1" applyFill="1" applyBorder="1" applyAlignment="1" applyProtection="1">
      <alignment horizontal="center" vertical="center" wrapText="1"/>
      <protection locked="0"/>
    </xf>
    <xf numFmtId="168" fontId="21" fillId="7" borderId="16" xfId="0" applyNumberFormat="1" applyFont="1" applyFill="1" applyBorder="1" applyAlignment="1" applyProtection="1">
      <alignment horizontal="center" vertical="center" wrapText="1"/>
      <protection locked="0"/>
    </xf>
    <xf numFmtId="0" fontId="2" fillId="7" borderId="15" xfId="0" applyFont="1" applyFill="1" applyBorder="1" applyAlignment="1" applyProtection="1">
      <alignment horizontal="center" vertical="center" wrapText="1"/>
      <protection locked="0"/>
    </xf>
    <xf numFmtId="0" fontId="2" fillId="7" borderId="16" xfId="0" applyFont="1" applyFill="1" applyBorder="1" applyAlignment="1" applyProtection="1">
      <alignment horizontal="center" vertical="center" wrapText="1"/>
      <protection locked="0"/>
    </xf>
    <xf numFmtId="168" fontId="10" fillId="13" borderId="15" xfId="0" applyNumberFormat="1" applyFont="1" applyFill="1" applyBorder="1" applyAlignment="1" applyProtection="1">
      <alignment horizontal="center" vertical="center"/>
      <protection locked="0"/>
    </xf>
    <xf numFmtId="168" fontId="10" fillId="13" borderId="13" xfId="0" applyNumberFormat="1" applyFont="1" applyFill="1" applyBorder="1" applyAlignment="1" applyProtection="1">
      <alignment horizontal="center" vertical="center"/>
      <protection locked="0"/>
    </xf>
    <xf numFmtId="168" fontId="10" fillId="13" borderId="16" xfId="0" applyNumberFormat="1" applyFont="1" applyFill="1" applyBorder="1" applyAlignment="1" applyProtection="1">
      <alignment horizontal="center" vertical="center"/>
      <protection locked="0"/>
    </xf>
    <xf numFmtId="0" fontId="2" fillId="7" borderId="15" xfId="0" quotePrefix="1" applyFont="1" applyFill="1" applyBorder="1" applyAlignment="1" applyProtection="1">
      <alignment horizontal="center" vertical="center" wrapText="1"/>
      <protection locked="0"/>
    </xf>
    <xf numFmtId="0" fontId="2" fillId="7" borderId="16" xfId="0" quotePrefix="1" applyFont="1" applyFill="1" applyBorder="1" applyAlignment="1" applyProtection="1">
      <alignment horizontal="center" vertical="center" wrapText="1"/>
      <protection locked="0"/>
    </xf>
    <xf numFmtId="168" fontId="2" fillId="7" borderId="13" xfId="0" applyNumberFormat="1" applyFont="1" applyFill="1" applyBorder="1" applyAlignment="1" applyProtection="1">
      <alignment horizontal="center" vertical="center" wrapText="1"/>
      <protection locked="0"/>
    </xf>
    <xf numFmtId="9" fontId="2" fillId="7" borderId="15" xfId="0" applyNumberFormat="1" applyFont="1" applyFill="1" applyBorder="1" applyAlignment="1" applyProtection="1">
      <alignment horizontal="center" vertical="center" wrapText="1"/>
      <protection locked="0"/>
    </xf>
    <xf numFmtId="9" fontId="2" fillId="7" borderId="13" xfId="0" applyNumberFormat="1" applyFont="1" applyFill="1" applyBorder="1" applyAlignment="1" applyProtection="1">
      <alignment horizontal="center" vertical="center" wrapText="1"/>
      <protection locked="0"/>
    </xf>
    <xf numFmtId="9" fontId="2" fillId="7" borderId="16" xfId="0" applyNumberFormat="1" applyFont="1" applyFill="1" applyBorder="1" applyAlignment="1" applyProtection="1">
      <alignment horizontal="center" vertical="center" wrapText="1"/>
      <protection locked="0"/>
    </xf>
    <xf numFmtId="0" fontId="2" fillId="7" borderId="15" xfId="0" applyFont="1" applyFill="1" applyBorder="1" applyAlignment="1" applyProtection="1">
      <alignment horizontal="justify" vertical="center" wrapText="1"/>
      <protection locked="0"/>
    </xf>
    <xf numFmtId="0" fontId="2" fillId="7" borderId="16" xfId="0" applyFont="1" applyFill="1" applyBorder="1" applyAlignment="1" applyProtection="1">
      <alignment horizontal="justify" vertical="center" wrapText="1"/>
      <protection locked="0"/>
    </xf>
    <xf numFmtId="0" fontId="2" fillId="7" borderId="13" xfId="0" applyFont="1" applyFill="1" applyBorder="1" applyAlignment="1" applyProtection="1">
      <alignment horizontal="justify" vertical="center" wrapText="1"/>
      <protection locked="0"/>
    </xf>
    <xf numFmtId="9" fontId="10" fillId="13" borderId="15" xfId="1" applyNumberFormat="1" applyFont="1" applyFill="1" applyBorder="1" applyAlignment="1" applyProtection="1">
      <alignment horizontal="center" vertical="center"/>
      <protection locked="0"/>
    </xf>
    <xf numFmtId="9" fontId="10" fillId="13" borderId="13" xfId="1" applyNumberFormat="1" applyFont="1" applyFill="1" applyBorder="1" applyAlignment="1" applyProtection="1">
      <alignment horizontal="center" vertical="center"/>
      <protection locked="0"/>
    </xf>
    <xf numFmtId="9" fontId="10" fillId="13" borderId="16" xfId="1" applyNumberFormat="1" applyFont="1" applyFill="1" applyBorder="1" applyAlignment="1" applyProtection="1">
      <alignment horizontal="center" vertical="center"/>
      <protection locked="0"/>
    </xf>
    <xf numFmtId="168" fontId="10" fillId="9" borderId="15" xfId="1" applyNumberFormat="1" applyFont="1" applyFill="1" applyBorder="1" applyAlignment="1" applyProtection="1">
      <alignment horizontal="center" vertical="center"/>
      <protection locked="0"/>
    </xf>
    <xf numFmtId="168" fontId="10" fillId="9" borderId="16" xfId="1" applyNumberFormat="1" applyFont="1" applyFill="1" applyBorder="1" applyAlignment="1" applyProtection="1">
      <alignment horizontal="center" vertical="center"/>
      <protection locked="0"/>
    </xf>
    <xf numFmtId="9" fontId="10" fillId="16" borderId="15" xfId="1" applyNumberFormat="1" applyFont="1" applyFill="1" applyBorder="1" applyAlignment="1" applyProtection="1">
      <alignment horizontal="center" vertical="center"/>
      <protection locked="0"/>
    </xf>
    <xf numFmtId="9" fontId="10" fillId="16" borderId="13" xfId="1" applyNumberFormat="1" applyFont="1" applyFill="1" applyBorder="1" applyAlignment="1" applyProtection="1">
      <alignment horizontal="center" vertical="center"/>
      <protection locked="0"/>
    </xf>
    <xf numFmtId="9" fontId="10" fillId="16" borderId="16" xfId="1" applyNumberFormat="1" applyFont="1" applyFill="1" applyBorder="1" applyAlignment="1" applyProtection="1">
      <alignment horizontal="center" vertical="center"/>
      <protection locked="0"/>
    </xf>
    <xf numFmtId="170" fontId="10" fillId="16" borderId="15" xfId="1" applyNumberFormat="1" applyFont="1" applyFill="1" applyBorder="1" applyAlignment="1" applyProtection="1">
      <alignment horizontal="center" vertical="center"/>
      <protection locked="0"/>
    </xf>
    <xf numFmtId="170" fontId="10" fillId="16" borderId="13" xfId="1" applyNumberFormat="1" applyFont="1" applyFill="1" applyBorder="1" applyAlignment="1" applyProtection="1">
      <alignment horizontal="center" vertical="center"/>
      <protection locked="0"/>
    </xf>
    <xf numFmtId="170" fontId="10" fillId="16" borderId="16" xfId="1" applyNumberFormat="1" applyFont="1" applyFill="1" applyBorder="1" applyAlignment="1" applyProtection="1">
      <alignment horizontal="center" vertical="center"/>
      <protection locked="0"/>
    </xf>
    <xf numFmtId="168" fontId="10" fillId="16" borderId="15" xfId="1" applyNumberFormat="1" applyFont="1" applyFill="1" applyBorder="1" applyAlignment="1" applyProtection="1">
      <alignment horizontal="center" vertical="center"/>
      <protection locked="0"/>
    </xf>
    <xf numFmtId="168" fontId="10" fillId="16" borderId="13" xfId="1" applyNumberFormat="1" applyFont="1" applyFill="1" applyBorder="1" applyAlignment="1" applyProtection="1">
      <alignment horizontal="center" vertical="center"/>
      <protection locked="0"/>
    </xf>
    <xf numFmtId="168" fontId="10" fillId="16" borderId="16" xfId="1" applyNumberFormat="1" applyFont="1" applyFill="1" applyBorder="1" applyAlignment="1" applyProtection="1">
      <alignment horizontal="center" vertical="center"/>
      <protection locked="0"/>
    </xf>
    <xf numFmtId="0" fontId="11" fillId="3" borderId="19"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0" fillId="0" borderId="12"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15" fillId="5" borderId="15" xfId="0" applyFont="1" applyFill="1" applyBorder="1" applyAlignment="1" applyProtection="1">
      <alignment horizontal="center" vertical="center" wrapText="1"/>
      <protection locked="0"/>
    </xf>
    <xf numFmtId="0" fontId="15" fillId="5" borderId="13"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textRotation="90"/>
      <protection locked="0"/>
    </xf>
    <xf numFmtId="0" fontId="7" fillId="2" borderId="11" xfId="0" applyFont="1" applyFill="1" applyBorder="1" applyAlignment="1" applyProtection="1">
      <alignment horizontal="center" vertical="center" textRotation="90"/>
      <protection locked="0"/>
    </xf>
    <xf numFmtId="0" fontId="7" fillId="2" borderId="20" xfId="0" applyFont="1" applyFill="1" applyBorder="1" applyAlignment="1" applyProtection="1">
      <alignment horizontal="center" vertical="center" textRotation="90"/>
      <protection locked="0"/>
    </xf>
    <xf numFmtId="0" fontId="14" fillId="5" borderId="15" xfId="0" applyFont="1" applyFill="1" applyBorder="1" applyAlignment="1" applyProtection="1">
      <alignment horizontal="center" vertical="center" wrapText="1"/>
      <protection locked="0"/>
    </xf>
    <xf numFmtId="0" fontId="14" fillId="5" borderId="13" xfId="0" applyFont="1" applyFill="1" applyBorder="1" applyAlignment="1" applyProtection="1">
      <alignment horizontal="center" vertical="center" wrapText="1"/>
      <protection locked="0"/>
    </xf>
    <xf numFmtId="0" fontId="4" fillId="0" borderId="0" xfId="2" applyFont="1" applyAlignment="1" applyProtection="1">
      <alignment horizontal="center"/>
      <protection locked="0"/>
    </xf>
    <xf numFmtId="0" fontId="0" fillId="0" borderId="0" xfId="0" applyBorder="1" applyAlignment="1" applyProtection="1">
      <alignment horizontal="center"/>
      <protection locked="0"/>
    </xf>
    <xf numFmtId="0" fontId="7" fillId="2" borderId="10"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7" fillId="2" borderId="12" xfId="2" applyFont="1" applyFill="1" applyBorder="1" applyAlignment="1" applyProtection="1">
      <alignment horizontal="center" vertical="center"/>
      <protection locked="0"/>
    </xf>
    <xf numFmtId="0" fontId="8" fillId="0" borderId="15" xfId="2" applyFont="1" applyBorder="1" applyAlignment="1" applyProtection="1">
      <alignment horizontal="center" vertical="center"/>
      <protection locked="0"/>
    </xf>
    <xf numFmtId="0" fontId="7" fillId="2" borderId="12" xfId="2" applyFont="1" applyFill="1" applyBorder="1" applyAlignment="1" applyProtection="1">
      <alignment horizontal="center" vertical="center" wrapText="1"/>
      <protection locked="0"/>
    </xf>
    <xf numFmtId="0" fontId="8" fillId="0" borderId="15" xfId="2"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7" fillId="2" borderId="15" xfId="0" applyFont="1" applyFill="1" applyBorder="1" applyAlignment="1" applyProtection="1">
      <alignment horizontal="center" vertical="center" wrapText="1"/>
      <protection locked="0"/>
    </xf>
    <xf numFmtId="0" fontId="7" fillId="2" borderId="15" xfId="2"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5" borderId="15" xfId="0" applyFont="1" applyFill="1" applyBorder="1" applyAlignment="1" applyProtection="1">
      <alignment horizontal="center" vertical="center" wrapText="1"/>
      <protection locked="0"/>
    </xf>
    <xf numFmtId="0" fontId="7" fillId="5" borderId="13" xfId="0" applyFont="1" applyFill="1" applyBorder="1" applyAlignment="1" applyProtection="1">
      <alignment horizontal="center" vertical="center" wrapText="1"/>
      <protection locked="0"/>
    </xf>
    <xf numFmtId="0" fontId="10" fillId="9" borderId="15" xfId="0" applyFont="1" applyFill="1" applyBorder="1" applyAlignment="1" applyProtection="1">
      <alignment horizontal="center" vertical="center"/>
      <protection locked="0"/>
    </xf>
    <xf numFmtId="0" fontId="10" fillId="9" borderId="16" xfId="0" applyFont="1" applyFill="1" applyBorder="1" applyAlignment="1" applyProtection="1">
      <alignment horizontal="center" vertical="center"/>
      <protection locked="0"/>
    </xf>
    <xf numFmtId="0" fontId="11" fillId="3" borderId="18" xfId="0" applyFont="1" applyFill="1" applyBorder="1" applyAlignment="1" applyProtection="1">
      <alignment horizontal="center" vertical="center"/>
      <protection locked="0"/>
    </xf>
    <xf numFmtId="0" fontId="12" fillId="2" borderId="15" xfId="0" applyFont="1" applyFill="1" applyBorder="1" applyAlignment="1" applyProtection="1">
      <alignment horizontal="center" vertical="center" wrapText="1"/>
      <protection locked="0"/>
    </xf>
    <xf numFmtId="0" fontId="12" fillId="2" borderId="13" xfId="0" applyFont="1" applyFill="1" applyBorder="1" applyAlignment="1" applyProtection="1">
      <alignment horizontal="center" vertical="center" wrapText="1"/>
      <protection locked="0"/>
    </xf>
    <xf numFmtId="9" fontId="10" fillId="15" borderId="15" xfId="0" applyNumberFormat="1" applyFont="1" applyFill="1" applyBorder="1" applyAlignment="1" applyProtection="1">
      <alignment horizontal="center" vertical="center" wrapText="1"/>
      <protection locked="0"/>
    </xf>
    <xf numFmtId="9" fontId="10" fillId="15" borderId="13" xfId="0" applyNumberFormat="1" applyFont="1" applyFill="1" applyBorder="1" applyAlignment="1" applyProtection="1">
      <alignment horizontal="center" vertical="center" wrapText="1"/>
      <protection locked="0"/>
    </xf>
    <xf numFmtId="9" fontId="10" fillId="15" borderId="16" xfId="0" applyNumberFormat="1" applyFont="1" applyFill="1" applyBorder="1" applyAlignment="1" applyProtection="1">
      <alignment horizontal="center" vertical="center" wrapText="1"/>
      <protection locked="0"/>
    </xf>
    <xf numFmtId="9" fontId="7" fillId="2" borderId="4" xfId="0" applyNumberFormat="1" applyFont="1" applyFill="1" applyBorder="1" applyAlignment="1" applyProtection="1">
      <alignment horizontal="center" vertical="center" wrapText="1"/>
      <protection locked="0"/>
    </xf>
    <xf numFmtId="9" fontId="7" fillId="2" borderId="13" xfId="0" applyNumberFormat="1"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7" fillId="2" borderId="8" xfId="0" applyFont="1" applyFill="1" applyBorder="1" applyAlignment="1" applyProtection="1">
      <alignment horizontal="center" vertical="center" wrapText="1"/>
      <protection locked="0"/>
    </xf>
    <xf numFmtId="0" fontId="7" fillId="2" borderId="9" xfId="0" applyFont="1" applyFill="1" applyBorder="1" applyAlignment="1" applyProtection="1">
      <alignment horizontal="center" vertical="center" wrapText="1"/>
      <protection locked="0"/>
    </xf>
    <xf numFmtId="0" fontId="4" fillId="0" borderId="0" xfId="2" applyFont="1" applyBorder="1" applyAlignment="1" applyProtection="1">
      <alignment horizontal="left" vertical="center" wrapText="1"/>
      <protection locked="0"/>
    </xf>
    <xf numFmtId="0" fontId="7" fillId="2" borderId="3" xfId="2" applyFont="1" applyFill="1" applyBorder="1" applyAlignment="1" applyProtection="1">
      <alignment horizontal="center" vertical="center" wrapText="1"/>
      <protection locked="0"/>
    </xf>
    <xf numFmtId="0" fontId="7" fillId="2" borderId="5" xfId="2" applyFont="1" applyFill="1" applyBorder="1" applyAlignment="1" applyProtection="1">
      <alignment horizontal="center" vertical="center"/>
      <protection locked="0"/>
    </xf>
    <xf numFmtId="0" fontId="7" fillId="2" borderId="6" xfId="2" applyFont="1" applyFill="1" applyBorder="1" applyAlignment="1" applyProtection="1">
      <alignment horizontal="center" vertical="center"/>
      <protection locked="0"/>
    </xf>
    <xf numFmtId="0" fontId="4" fillId="0" borderId="0" xfId="2" applyFont="1" applyBorder="1" applyAlignment="1" applyProtection="1">
      <alignment horizontal="left" vertical="center"/>
      <protection locked="0"/>
    </xf>
    <xf numFmtId="0" fontId="10" fillId="15" borderId="12" xfId="0" applyFont="1" applyFill="1" applyBorder="1" applyAlignment="1" applyProtection="1">
      <alignment horizontal="center" vertical="center" wrapText="1"/>
      <protection locked="0"/>
    </xf>
    <xf numFmtId="0" fontId="10" fillId="13" borderId="15" xfId="0" applyFont="1" applyFill="1" applyBorder="1" applyAlignment="1" applyProtection="1">
      <alignment horizontal="center" vertical="center"/>
      <protection locked="0"/>
    </xf>
    <xf numFmtId="0" fontId="10" fillId="13" borderId="13" xfId="0" applyFont="1" applyFill="1" applyBorder="1" applyAlignment="1" applyProtection="1">
      <alignment horizontal="center" vertical="center"/>
      <protection locked="0"/>
    </xf>
    <xf numFmtId="0" fontId="10" fillId="13" borderId="16" xfId="0" applyFont="1" applyFill="1" applyBorder="1" applyAlignment="1" applyProtection="1">
      <alignment horizontal="center" vertical="center"/>
      <protection locked="0"/>
    </xf>
    <xf numFmtId="0" fontId="10" fillId="12" borderId="15" xfId="0" applyFont="1" applyFill="1" applyBorder="1" applyAlignment="1" applyProtection="1">
      <alignment horizontal="center" vertical="center"/>
      <protection locked="0"/>
    </xf>
    <xf numFmtId="0" fontId="10" fillId="12" borderId="13" xfId="0" applyFont="1" applyFill="1" applyBorder="1" applyAlignment="1" applyProtection="1">
      <alignment horizontal="center" vertical="center"/>
      <protection locked="0"/>
    </xf>
    <xf numFmtId="0" fontId="10" fillId="12" borderId="16" xfId="0" applyFont="1" applyFill="1" applyBorder="1" applyAlignment="1" applyProtection="1">
      <alignment horizontal="center" vertical="center"/>
      <protection locked="0"/>
    </xf>
    <xf numFmtId="9" fontId="10" fillId="10" borderId="13" xfId="1" applyNumberFormat="1" applyFont="1" applyFill="1" applyBorder="1" applyAlignment="1" applyProtection="1">
      <alignment horizontal="center" vertical="center"/>
      <protection locked="0"/>
    </xf>
    <xf numFmtId="9" fontId="10" fillId="10" borderId="16" xfId="1" applyNumberFormat="1" applyFont="1" applyFill="1" applyBorder="1" applyAlignment="1" applyProtection="1">
      <alignment horizontal="center" vertical="center"/>
      <protection locked="0"/>
    </xf>
    <xf numFmtId="0" fontId="10" fillId="9" borderId="15" xfId="0" applyFont="1" applyFill="1" applyBorder="1" applyAlignment="1" applyProtection="1">
      <alignment horizontal="justify" vertical="center" wrapText="1"/>
      <protection locked="0"/>
    </xf>
    <xf numFmtId="0" fontId="10" fillId="9" borderId="16" xfId="0" applyFont="1" applyFill="1" applyBorder="1" applyAlignment="1" applyProtection="1">
      <alignment horizontal="justify" vertical="center" wrapText="1"/>
      <protection locked="0"/>
    </xf>
    <xf numFmtId="168" fontId="10" fillId="9" borderId="15" xfId="0" applyNumberFormat="1" applyFont="1" applyFill="1" applyBorder="1" applyAlignment="1" applyProtection="1">
      <alignment horizontal="center" vertical="center"/>
      <protection locked="0"/>
    </xf>
    <xf numFmtId="168" fontId="10" fillId="9" borderId="16" xfId="0" applyNumberFormat="1" applyFont="1" applyFill="1" applyBorder="1" applyAlignment="1" applyProtection="1">
      <alignment horizontal="center" vertical="center"/>
      <protection locked="0"/>
    </xf>
    <xf numFmtId="168" fontId="21" fillId="9" borderId="15" xfId="0" applyNumberFormat="1" applyFont="1" applyFill="1" applyBorder="1" applyAlignment="1" applyProtection="1">
      <alignment horizontal="center" vertical="center"/>
      <protection locked="0"/>
    </xf>
    <xf numFmtId="168" fontId="21" fillId="9" borderId="16" xfId="0" applyNumberFormat="1" applyFont="1" applyFill="1" applyBorder="1" applyAlignment="1" applyProtection="1">
      <alignment horizontal="center" vertical="center"/>
      <protection locked="0"/>
    </xf>
    <xf numFmtId="0" fontId="10" fillId="10" borderId="15" xfId="0" quotePrefix="1" applyFont="1" applyFill="1" applyBorder="1" applyAlignment="1" applyProtection="1">
      <alignment horizontal="justify" vertical="center" wrapText="1"/>
      <protection locked="0"/>
    </xf>
    <xf numFmtId="0" fontId="10" fillId="10" borderId="13" xfId="0" quotePrefix="1" applyFont="1" applyFill="1" applyBorder="1" applyAlignment="1" applyProtection="1">
      <alignment horizontal="justify" vertical="center" wrapText="1"/>
      <protection locked="0"/>
    </xf>
    <xf numFmtId="0" fontId="10" fillId="10" borderId="16" xfId="0" quotePrefix="1" applyFont="1" applyFill="1" applyBorder="1" applyAlignment="1" applyProtection="1">
      <alignment horizontal="justify" vertical="center" wrapText="1"/>
      <protection locked="0"/>
    </xf>
    <xf numFmtId="3" fontId="10" fillId="9" borderId="15" xfId="0" applyNumberFormat="1" applyFont="1" applyFill="1" applyBorder="1" applyAlignment="1" applyProtection="1">
      <alignment horizontal="center" vertical="center"/>
      <protection locked="0"/>
    </xf>
    <xf numFmtId="3" fontId="10" fillId="9" borderId="16" xfId="0" applyNumberFormat="1" applyFont="1" applyFill="1" applyBorder="1" applyAlignment="1" applyProtection="1">
      <alignment horizontal="center" vertical="center"/>
      <protection locked="0"/>
    </xf>
    <xf numFmtId="0" fontId="2" fillId="7" borderId="13" xfId="0" quotePrefix="1" applyFont="1" applyFill="1" applyBorder="1" applyAlignment="1" applyProtection="1">
      <alignment horizontal="center" vertical="center" wrapText="1"/>
      <protection locked="0"/>
    </xf>
    <xf numFmtId="168" fontId="21" fillId="7" borderId="13" xfId="0" applyNumberFormat="1" applyFont="1" applyFill="1" applyBorder="1" applyAlignment="1" applyProtection="1">
      <alignment horizontal="center" vertical="center" wrapText="1"/>
      <protection locked="0"/>
    </xf>
    <xf numFmtId="0" fontId="2" fillId="7" borderId="13" xfId="0" applyFont="1" applyFill="1" applyBorder="1" applyAlignment="1" applyProtection="1">
      <alignment horizontal="center" vertical="center" wrapText="1"/>
      <protection locked="0"/>
    </xf>
    <xf numFmtId="0" fontId="22" fillId="0" borderId="15" xfId="0" applyFont="1" applyFill="1" applyBorder="1" applyAlignment="1" applyProtection="1">
      <alignment horizontal="center" vertical="center" textRotation="255" wrapText="1"/>
    </xf>
    <xf numFmtId="0" fontId="22" fillId="0" borderId="13" xfId="0" applyFont="1" applyFill="1" applyBorder="1" applyAlignment="1" applyProtection="1">
      <alignment horizontal="center" vertical="center" textRotation="255" wrapText="1"/>
    </xf>
    <xf numFmtId="0" fontId="22" fillId="0" borderId="16" xfId="0" applyFont="1" applyFill="1" applyBorder="1" applyAlignment="1" applyProtection="1">
      <alignment horizontal="center" vertical="center" textRotation="255" wrapText="1"/>
    </xf>
    <xf numFmtId="0" fontId="9" fillId="0" borderId="15" xfId="0" applyFont="1" applyFill="1" applyBorder="1" applyAlignment="1" applyProtection="1">
      <alignment horizontal="center" vertical="center" wrapText="1"/>
    </xf>
    <xf numFmtId="0" fontId="9" fillId="0" borderId="13" xfId="0" applyFont="1" applyFill="1" applyBorder="1" applyAlignment="1" applyProtection="1">
      <alignment horizontal="center" vertical="center" wrapText="1"/>
    </xf>
    <xf numFmtId="0" fontId="9" fillId="0" borderId="16" xfId="0" applyFont="1" applyFill="1" applyBorder="1" applyAlignment="1" applyProtection="1">
      <alignment horizontal="center" vertical="center" wrapText="1"/>
    </xf>
    <xf numFmtId="9" fontId="9" fillId="0" borderId="15" xfId="0" applyNumberFormat="1" applyFont="1" applyFill="1" applyBorder="1" applyAlignment="1" applyProtection="1">
      <alignment horizontal="center" vertical="center" wrapText="1"/>
    </xf>
    <xf numFmtId="9" fontId="9" fillId="0" borderId="13" xfId="0" applyNumberFormat="1" applyFont="1" applyFill="1" applyBorder="1" applyAlignment="1" applyProtection="1">
      <alignment horizontal="center" vertical="center" wrapText="1"/>
    </xf>
    <xf numFmtId="9" fontId="9" fillId="0" borderId="16" xfId="0" applyNumberFormat="1" applyFont="1" applyFill="1" applyBorder="1" applyAlignment="1" applyProtection="1">
      <alignment horizontal="center" vertical="center" wrapText="1"/>
    </xf>
    <xf numFmtId="9" fontId="9" fillId="4" borderId="15" xfId="0" applyNumberFormat="1" applyFont="1" applyFill="1" applyBorder="1" applyAlignment="1" applyProtection="1">
      <alignment horizontal="center" vertical="center" wrapText="1"/>
    </xf>
    <xf numFmtId="9" fontId="9" fillId="4" borderId="13" xfId="0" applyNumberFormat="1" applyFont="1" applyFill="1" applyBorder="1" applyAlignment="1" applyProtection="1">
      <alignment horizontal="center" vertical="center" wrapText="1"/>
    </xf>
    <xf numFmtId="9" fontId="9" fillId="4" borderId="16" xfId="0" applyNumberFormat="1" applyFont="1" applyFill="1" applyBorder="1" applyAlignment="1" applyProtection="1">
      <alignment horizontal="center" vertical="center" wrapText="1"/>
    </xf>
    <xf numFmtId="9" fontId="10" fillId="0" borderId="15" xfId="0" applyNumberFormat="1" applyFont="1" applyFill="1" applyBorder="1" applyAlignment="1" applyProtection="1">
      <alignment horizontal="center" vertical="center" wrapText="1"/>
    </xf>
    <xf numFmtId="9" fontId="10" fillId="0" borderId="13" xfId="0" applyNumberFormat="1" applyFont="1" applyFill="1" applyBorder="1" applyAlignment="1" applyProtection="1">
      <alignment horizontal="center" vertical="center" wrapText="1"/>
    </xf>
    <xf numFmtId="9" fontId="10" fillId="0" borderId="16" xfId="0" applyNumberFormat="1" applyFont="1" applyFill="1" applyBorder="1" applyAlignment="1" applyProtection="1">
      <alignment horizontal="center" vertical="center" wrapText="1"/>
    </xf>
    <xf numFmtId="0" fontId="10" fillId="10" borderId="13" xfId="0" applyFont="1" applyFill="1" applyBorder="1" applyAlignment="1" applyProtection="1">
      <alignment horizontal="center" vertical="center"/>
      <protection locked="0"/>
    </xf>
    <xf numFmtId="0" fontId="10" fillId="10" borderId="16" xfId="0" applyFont="1" applyFill="1" applyBorder="1" applyAlignment="1" applyProtection="1">
      <alignment horizontal="center" vertical="center"/>
      <protection locked="0"/>
    </xf>
    <xf numFmtId="0" fontId="10" fillId="10" borderId="13" xfId="0" applyFont="1" applyFill="1" applyBorder="1" applyAlignment="1" applyProtection="1">
      <alignment horizontal="justify" vertical="center" wrapText="1"/>
      <protection locked="0"/>
    </xf>
    <xf numFmtId="0" fontId="10" fillId="10" borderId="16" xfId="0" applyFont="1" applyFill="1" applyBorder="1" applyAlignment="1" applyProtection="1">
      <alignment horizontal="justify" vertical="center" wrapText="1"/>
      <protection locked="0"/>
    </xf>
    <xf numFmtId="0" fontId="2" fillId="13" borderId="15" xfId="0" quotePrefix="1" applyFont="1" applyFill="1" applyBorder="1" applyAlignment="1" applyProtection="1">
      <alignment horizontal="justify" vertical="center" wrapText="1"/>
      <protection locked="0"/>
    </xf>
    <xf numFmtId="0" fontId="2" fillId="13" borderId="13" xfId="0" quotePrefix="1" applyFont="1" applyFill="1" applyBorder="1" applyAlignment="1" applyProtection="1">
      <alignment horizontal="justify" vertical="center" wrapText="1"/>
      <protection locked="0"/>
    </xf>
    <xf numFmtId="0" fontId="2" fillId="13" borderId="16" xfId="0" quotePrefix="1" applyFont="1" applyFill="1" applyBorder="1" applyAlignment="1" applyProtection="1">
      <alignment horizontal="justify" vertical="center" wrapText="1"/>
      <protection locked="0"/>
    </xf>
    <xf numFmtId="0" fontId="10" fillId="16" borderId="15" xfId="0" applyFont="1" applyFill="1" applyBorder="1" applyAlignment="1" applyProtection="1">
      <alignment horizontal="center" vertical="center" wrapText="1"/>
      <protection locked="0"/>
    </xf>
    <xf numFmtId="0" fontId="10" fillId="16" borderId="13" xfId="0" applyFont="1" applyFill="1" applyBorder="1" applyAlignment="1" applyProtection="1">
      <alignment horizontal="center" vertical="center" wrapText="1"/>
      <protection locked="0"/>
    </xf>
    <xf numFmtId="0" fontId="10" fillId="16" borderId="16" xfId="0" applyFont="1" applyFill="1" applyBorder="1" applyAlignment="1" applyProtection="1">
      <alignment horizontal="center" vertical="center" wrapText="1"/>
      <protection locked="0"/>
    </xf>
    <xf numFmtId="0" fontId="2" fillId="13" borderId="15" xfId="0" applyFont="1" applyFill="1" applyBorder="1" applyAlignment="1" applyProtection="1">
      <alignment horizontal="center" vertical="center"/>
      <protection locked="0"/>
    </xf>
    <xf numFmtId="0" fontId="2" fillId="13" borderId="13" xfId="0" applyFont="1" applyFill="1" applyBorder="1" applyAlignment="1" applyProtection="1">
      <alignment horizontal="center" vertical="center"/>
      <protection locked="0"/>
    </xf>
    <xf numFmtId="0" fontId="2" fillId="13" borderId="16" xfId="0" applyFont="1" applyFill="1" applyBorder="1" applyAlignment="1" applyProtection="1">
      <alignment horizontal="center" vertical="center"/>
      <protection locked="0"/>
    </xf>
    <xf numFmtId="0" fontId="10" fillId="16" borderId="15" xfId="0" applyFont="1" applyFill="1" applyBorder="1" applyAlignment="1" applyProtection="1">
      <alignment horizontal="justify" vertical="center" wrapText="1"/>
      <protection locked="0"/>
    </xf>
    <xf numFmtId="0" fontId="10" fillId="16" borderId="13" xfId="0" applyFont="1" applyFill="1" applyBorder="1" applyAlignment="1" applyProtection="1">
      <alignment horizontal="justify" vertical="center" wrapText="1"/>
      <protection locked="0"/>
    </xf>
    <xf numFmtId="0" fontId="10" fillId="16" borderId="16" xfId="0" applyFont="1" applyFill="1" applyBorder="1" applyAlignment="1" applyProtection="1">
      <alignment horizontal="justify" vertical="center" wrapText="1"/>
      <protection locked="0"/>
    </xf>
    <xf numFmtId="0" fontId="10" fillId="10" borderId="12" xfId="0" applyFont="1" applyFill="1" applyBorder="1" applyAlignment="1" applyProtection="1">
      <alignment horizontal="center" vertical="center"/>
      <protection locked="0"/>
    </xf>
    <xf numFmtId="0" fontId="10" fillId="0" borderId="15" xfId="0" applyFont="1" applyFill="1" applyBorder="1" applyAlignment="1" applyProtection="1">
      <alignment horizontal="center" vertical="center" wrapText="1"/>
    </xf>
    <xf numFmtId="0" fontId="10" fillId="0" borderId="13" xfId="0" applyFont="1" applyFill="1" applyBorder="1" applyAlignment="1" applyProtection="1">
      <alignment horizontal="center" vertical="center" wrapText="1"/>
    </xf>
    <xf numFmtId="0" fontId="10" fillId="0" borderId="16" xfId="0" applyFont="1" applyFill="1" applyBorder="1" applyAlignment="1" applyProtection="1">
      <alignment horizontal="center" vertical="center" wrapText="1"/>
    </xf>
    <xf numFmtId="0" fontId="10" fillId="16" borderId="15" xfId="0" applyFont="1" applyFill="1" applyBorder="1" applyAlignment="1" applyProtection="1">
      <alignment horizontal="center" vertical="center" wrapText="1"/>
    </xf>
    <xf numFmtId="0" fontId="10" fillId="16" borderId="13" xfId="0" applyFont="1" applyFill="1" applyBorder="1" applyAlignment="1" applyProtection="1">
      <alignment horizontal="center" vertical="center" wrapText="1"/>
    </xf>
    <xf numFmtId="0" fontId="10" fillId="10" borderId="13" xfId="0" applyFont="1" applyFill="1" applyBorder="1" applyAlignment="1" applyProtection="1">
      <alignment horizontal="center" vertical="center" wrapText="1"/>
    </xf>
    <xf numFmtId="0" fontId="10" fillId="10" borderId="16" xfId="0" applyFont="1" applyFill="1" applyBorder="1" applyAlignment="1" applyProtection="1">
      <alignment horizontal="center" vertical="center" wrapText="1"/>
    </xf>
    <xf numFmtId="0" fontId="9" fillId="0" borderId="15" xfId="0" applyFont="1" applyFill="1" applyBorder="1" applyAlignment="1" applyProtection="1">
      <alignment horizontal="justify" vertical="center" wrapText="1"/>
    </xf>
    <xf numFmtId="0" fontId="9" fillId="0" borderId="13" xfId="0" applyFont="1" applyFill="1" applyBorder="1" applyAlignment="1" applyProtection="1">
      <alignment horizontal="justify" vertical="center" wrapText="1"/>
    </xf>
    <xf numFmtId="0" fontId="9" fillId="0" borderId="16" xfId="0" applyFont="1" applyFill="1" applyBorder="1" applyAlignment="1" applyProtection="1">
      <alignment horizontal="justify" vertical="center" wrapText="1"/>
    </xf>
    <xf numFmtId="9" fontId="2" fillId="7" borderId="15" xfId="0" applyNumberFormat="1" applyFont="1" applyFill="1" applyBorder="1" applyAlignment="1" applyProtection="1">
      <alignment horizontal="center" vertical="center" wrapText="1"/>
    </xf>
    <xf numFmtId="9" fontId="2" fillId="7" borderId="13" xfId="0" applyNumberFormat="1" applyFont="1" applyFill="1" applyBorder="1" applyAlignment="1" applyProtection="1">
      <alignment horizontal="center" vertical="center" wrapText="1"/>
    </xf>
    <xf numFmtId="9" fontId="2" fillId="7" borderId="16" xfId="0" applyNumberFormat="1" applyFont="1" applyFill="1" applyBorder="1" applyAlignment="1" applyProtection="1">
      <alignment horizontal="center" vertical="center" wrapText="1"/>
    </xf>
    <xf numFmtId="0" fontId="2" fillId="7" borderId="15" xfId="0" applyFont="1" applyFill="1" applyBorder="1" applyAlignment="1" applyProtection="1">
      <alignment horizontal="justify" vertical="center" wrapText="1"/>
    </xf>
    <xf numFmtId="0" fontId="2" fillId="7" borderId="13" xfId="0" applyFont="1" applyFill="1" applyBorder="1" applyAlignment="1" applyProtection="1">
      <alignment horizontal="justify" vertical="center" wrapText="1"/>
    </xf>
    <xf numFmtId="0" fontId="2" fillId="7" borderId="16" xfId="0" applyFont="1" applyFill="1" applyBorder="1" applyAlignment="1" applyProtection="1">
      <alignment horizontal="justify" vertical="center" wrapText="1"/>
    </xf>
    <xf numFmtId="0" fontId="2" fillId="7" borderId="15" xfId="0" applyFont="1" applyFill="1" applyBorder="1" applyAlignment="1" applyProtection="1">
      <alignment horizontal="center" vertical="center" wrapText="1"/>
    </xf>
    <xf numFmtId="0" fontId="2" fillId="7" borderId="13" xfId="0" applyFont="1" applyFill="1" applyBorder="1" applyAlignment="1" applyProtection="1">
      <alignment horizontal="center" vertical="center" wrapText="1"/>
    </xf>
    <xf numFmtId="0" fontId="2" fillId="7" borderId="16" xfId="0" applyFont="1" applyFill="1" applyBorder="1" applyAlignment="1" applyProtection="1">
      <alignment horizontal="center" vertical="center" wrapText="1"/>
    </xf>
    <xf numFmtId="9" fontId="10" fillId="9" borderId="15" xfId="0" applyNumberFormat="1" applyFont="1" applyFill="1" applyBorder="1" applyAlignment="1" applyProtection="1">
      <alignment horizontal="center" vertical="center" wrapText="1"/>
    </xf>
    <xf numFmtId="9" fontId="10" fillId="9" borderId="16" xfId="0" applyNumberFormat="1" applyFont="1" applyFill="1" applyBorder="1" applyAlignment="1" applyProtection="1">
      <alignment horizontal="center" vertical="center" wrapText="1"/>
    </xf>
    <xf numFmtId="0" fontId="10" fillId="9" borderId="15" xfId="0" applyFont="1" applyFill="1" applyBorder="1" applyAlignment="1" applyProtection="1">
      <alignment horizontal="justify" vertical="center" wrapText="1"/>
    </xf>
    <xf numFmtId="0" fontId="10" fillId="9" borderId="16" xfId="0" applyFont="1" applyFill="1" applyBorder="1" applyAlignment="1" applyProtection="1">
      <alignment horizontal="justify" vertical="center" wrapText="1"/>
    </xf>
    <xf numFmtId="0" fontId="10" fillId="15" borderId="15" xfId="0" applyFont="1" applyFill="1" applyBorder="1" applyAlignment="1" applyProtection="1">
      <alignment horizontal="justify" vertical="center" wrapText="1"/>
    </xf>
    <xf numFmtId="0" fontId="10" fillId="15" borderId="13" xfId="0" applyFont="1" applyFill="1" applyBorder="1" applyAlignment="1" applyProtection="1">
      <alignment horizontal="justify" vertical="center" wrapText="1"/>
    </xf>
    <xf numFmtId="0" fontId="10" fillId="15" borderId="16" xfId="0" applyFont="1" applyFill="1" applyBorder="1" applyAlignment="1" applyProtection="1">
      <alignment horizontal="justify" vertical="center" wrapText="1"/>
    </xf>
    <xf numFmtId="9" fontId="10" fillId="15" borderId="15" xfId="0" applyNumberFormat="1" applyFont="1" applyFill="1" applyBorder="1" applyAlignment="1" applyProtection="1">
      <alignment horizontal="center" vertical="center" wrapText="1"/>
    </xf>
    <xf numFmtId="9" fontId="10" fillId="15" borderId="13" xfId="0" applyNumberFormat="1" applyFont="1" applyFill="1" applyBorder="1" applyAlignment="1" applyProtection="1">
      <alignment horizontal="center" vertical="center" wrapText="1"/>
    </xf>
    <xf numFmtId="9" fontId="10" fillId="15" borderId="16" xfId="0" applyNumberFormat="1" applyFont="1" applyFill="1" applyBorder="1" applyAlignment="1" applyProtection="1">
      <alignment horizontal="center" vertical="center" wrapText="1"/>
    </xf>
    <xf numFmtId="9" fontId="10" fillId="16" borderId="15" xfId="0" applyNumberFormat="1" applyFont="1" applyFill="1" applyBorder="1" applyAlignment="1" applyProtection="1">
      <alignment horizontal="center" vertical="center" wrapText="1"/>
    </xf>
    <xf numFmtId="9" fontId="10" fillId="16" borderId="13" xfId="0" applyNumberFormat="1" applyFont="1" applyFill="1" applyBorder="1" applyAlignment="1" applyProtection="1">
      <alignment horizontal="center" vertical="center" wrapText="1"/>
    </xf>
    <xf numFmtId="0" fontId="10" fillId="16" borderId="15" xfId="0" applyFont="1" applyFill="1" applyBorder="1" applyAlignment="1" applyProtection="1">
      <alignment horizontal="justify" vertical="center" wrapText="1"/>
    </xf>
    <xf numFmtId="0" fontId="10" fillId="16" borderId="13" xfId="0" applyFont="1" applyFill="1" applyBorder="1" applyAlignment="1" applyProtection="1">
      <alignment horizontal="justify" vertical="center" wrapText="1"/>
    </xf>
    <xf numFmtId="0" fontId="10" fillId="16" borderId="16" xfId="0" applyFont="1" applyFill="1" applyBorder="1" applyAlignment="1" applyProtection="1">
      <alignment horizontal="justify" vertical="center" wrapText="1"/>
    </xf>
    <xf numFmtId="9" fontId="10" fillId="10" borderId="13" xfId="0" applyNumberFormat="1" applyFont="1" applyFill="1" applyBorder="1" applyAlignment="1" applyProtection="1">
      <alignment horizontal="center" vertical="center" wrapText="1"/>
    </xf>
    <xf numFmtId="9" fontId="10" fillId="10" borderId="16" xfId="0" applyNumberFormat="1" applyFont="1" applyFill="1" applyBorder="1" applyAlignment="1" applyProtection="1">
      <alignment horizontal="center" vertical="center" wrapText="1"/>
    </xf>
    <xf numFmtId="0" fontId="10" fillId="10" borderId="15" xfId="0" applyFont="1" applyFill="1" applyBorder="1" applyAlignment="1" applyProtection="1">
      <alignment horizontal="center" vertical="center" wrapText="1"/>
    </xf>
    <xf numFmtId="0" fontId="10" fillId="13" borderId="15" xfId="0" applyFont="1" applyFill="1" applyBorder="1" applyAlignment="1" applyProtection="1">
      <alignment horizontal="center" vertical="center" wrapText="1"/>
    </xf>
    <xf numFmtId="0" fontId="10" fillId="13" borderId="13" xfId="0" applyFont="1" applyFill="1" applyBorder="1" applyAlignment="1" applyProtection="1">
      <alignment horizontal="center" vertical="center" wrapText="1"/>
    </xf>
    <xf numFmtId="0" fontId="10" fillId="13" borderId="16" xfId="0" applyFont="1" applyFill="1" applyBorder="1" applyAlignment="1" applyProtection="1">
      <alignment horizontal="center" vertical="center" wrapText="1"/>
    </xf>
    <xf numFmtId="9" fontId="10" fillId="13" borderId="15" xfId="0" applyNumberFormat="1" applyFont="1" applyFill="1" applyBorder="1" applyAlignment="1" applyProtection="1">
      <alignment horizontal="center" vertical="center" wrapText="1"/>
    </xf>
    <xf numFmtId="9" fontId="10" fillId="13" borderId="13" xfId="0" applyNumberFormat="1" applyFont="1" applyFill="1" applyBorder="1" applyAlignment="1" applyProtection="1">
      <alignment horizontal="center" vertical="center" wrapText="1"/>
    </xf>
    <xf numFmtId="9" fontId="10" fillId="13" borderId="16" xfId="0" applyNumberFormat="1" applyFont="1" applyFill="1" applyBorder="1" applyAlignment="1" applyProtection="1">
      <alignment horizontal="center" vertical="center" wrapText="1"/>
    </xf>
    <xf numFmtId="0" fontId="10" fillId="13" borderId="15" xfId="0" applyFont="1" applyFill="1" applyBorder="1" applyAlignment="1" applyProtection="1">
      <alignment horizontal="justify" vertical="center" wrapText="1"/>
    </xf>
    <xf numFmtId="0" fontId="10" fillId="13" borderId="13" xfId="0" applyFont="1" applyFill="1" applyBorder="1" applyAlignment="1" applyProtection="1">
      <alignment horizontal="justify" vertical="center" wrapText="1"/>
    </xf>
    <xf numFmtId="0" fontId="10" fillId="13" borderId="16" xfId="0" applyFont="1" applyFill="1" applyBorder="1" applyAlignment="1" applyProtection="1">
      <alignment horizontal="justify" vertical="center" wrapText="1"/>
    </xf>
    <xf numFmtId="9" fontId="10" fillId="12" borderId="15" xfId="0" applyNumberFormat="1" applyFont="1" applyFill="1" applyBorder="1" applyAlignment="1" applyProtection="1">
      <alignment horizontal="center" vertical="center" wrapText="1"/>
    </xf>
    <xf numFmtId="9" fontId="10" fillId="12" borderId="13" xfId="0" applyNumberFormat="1" applyFont="1" applyFill="1" applyBorder="1" applyAlignment="1" applyProtection="1">
      <alignment horizontal="center" vertical="center" wrapText="1"/>
    </xf>
    <xf numFmtId="9" fontId="10" fillId="12" borderId="16" xfId="0" applyNumberFormat="1" applyFont="1" applyFill="1" applyBorder="1" applyAlignment="1" applyProtection="1">
      <alignment horizontal="center" vertical="center" wrapText="1"/>
    </xf>
    <xf numFmtId="0" fontId="2" fillId="7" borderId="15" xfId="0" applyNumberFormat="1" applyFont="1" applyFill="1" applyBorder="1" applyAlignment="1" applyProtection="1">
      <alignment horizontal="center" vertical="center" wrapText="1"/>
    </xf>
    <xf numFmtId="0" fontId="2" fillId="7" borderId="13" xfId="0" applyNumberFormat="1" applyFont="1" applyFill="1" applyBorder="1" applyAlignment="1" applyProtection="1">
      <alignment horizontal="center" vertical="center" wrapText="1"/>
    </xf>
    <xf numFmtId="0" fontId="2" fillId="7" borderId="16" xfId="0" applyNumberFormat="1" applyFont="1" applyFill="1" applyBorder="1" applyAlignment="1" applyProtection="1">
      <alignment horizontal="center" vertical="center" wrapText="1"/>
    </xf>
    <xf numFmtId="0" fontId="2" fillId="9" borderId="15" xfId="0" applyFont="1" applyFill="1" applyBorder="1" applyAlignment="1" applyProtection="1">
      <alignment horizontal="center" vertical="center" wrapText="1"/>
    </xf>
    <xf numFmtId="0" fontId="2" fillId="9" borderId="16" xfId="0" applyFont="1" applyFill="1" applyBorder="1" applyAlignment="1" applyProtection="1">
      <alignment horizontal="center" vertical="center" wrapText="1"/>
    </xf>
    <xf numFmtId="0" fontId="10" fillId="9" borderId="15" xfId="0" applyFont="1" applyFill="1" applyBorder="1" applyAlignment="1" applyProtection="1">
      <alignment horizontal="center" vertical="center" wrapText="1"/>
    </xf>
    <xf numFmtId="0" fontId="10" fillId="9" borderId="16" xfId="0" applyFont="1" applyFill="1" applyBorder="1" applyAlignment="1" applyProtection="1">
      <alignment horizontal="center" vertical="center" wrapText="1"/>
    </xf>
    <xf numFmtId="0" fontId="10" fillId="15" borderId="15" xfId="0" applyFont="1" applyFill="1" applyBorder="1" applyAlignment="1" applyProtection="1">
      <alignment horizontal="center" vertical="center" wrapText="1"/>
    </xf>
    <xf numFmtId="0" fontId="10" fillId="15" borderId="13" xfId="0" applyFont="1" applyFill="1" applyBorder="1" applyAlignment="1" applyProtection="1">
      <alignment horizontal="center" vertical="center" wrapText="1"/>
    </xf>
    <xf numFmtId="0" fontId="10" fillId="15" borderId="16" xfId="0" applyFont="1" applyFill="1" applyBorder="1" applyAlignment="1" applyProtection="1">
      <alignment horizontal="center" vertical="center" wrapText="1"/>
    </xf>
    <xf numFmtId="17" fontId="2" fillId="13" borderId="15" xfId="0" applyNumberFormat="1" applyFont="1" applyFill="1" applyBorder="1" applyAlignment="1" applyProtection="1">
      <alignment horizontal="center" vertical="center" wrapText="1"/>
      <protection locked="0"/>
    </xf>
    <xf numFmtId="17" fontId="2" fillId="13" borderId="13" xfId="0" applyNumberFormat="1" applyFont="1" applyFill="1" applyBorder="1" applyAlignment="1" applyProtection="1">
      <alignment horizontal="center" vertical="center" wrapText="1"/>
      <protection locked="0"/>
    </xf>
    <xf numFmtId="17" fontId="2" fillId="13" borderId="16" xfId="0" applyNumberFormat="1" applyFont="1" applyFill="1" applyBorder="1" applyAlignment="1" applyProtection="1">
      <alignment horizontal="center" vertical="center" wrapText="1"/>
      <protection locked="0"/>
    </xf>
    <xf numFmtId="17" fontId="2" fillId="13" borderId="15" xfId="0" applyNumberFormat="1" applyFont="1" applyFill="1" applyBorder="1" applyAlignment="1" applyProtection="1">
      <alignment horizontal="justify" vertical="center" wrapText="1"/>
      <protection locked="0"/>
    </xf>
    <xf numFmtId="17" fontId="2" fillId="13" borderId="13" xfId="0" applyNumberFormat="1" applyFont="1" applyFill="1" applyBorder="1" applyAlignment="1" applyProtection="1">
      <alignment horizontal="justify" vertical="center" wrapText="1"/>
      <protection locked="0"/>
    </xf>
    <xf numFmtId="17" fontId="2" fillId="13" borderId="16" xfId="0" applyNumberFormat="1" applyFont="1" applyFill="1" applyBorder="1" applyAlignment="1" applyProtection="1">
      <alignment horizontal="justify" vertical="center" wrapText="1"/>
      <protection locked="0"/>
    </xf>
    <xf numFmtId="49" fontId="10" fillId="13" borderId="15" xfId="0" applyNumberFormat="1" applyFont="1" applyFill="1" applyBorder="1" applyAlignment="1" applyProtection="1">
      <alignment horizontal="center" vertical="center"/>
    </xf>
    <xf numFmtId="49" fontId="10" fillId="13" borderId="13" xfId="0" applyNumberFormat="1" applyFont="1" applyFill="1" applyBorder="1" applyAlignment="1" applyProtection="1">
      <alignment horizontal="center" vertical="center"/>
    </xf>
    <xf numFmtId="49" fontId="10" fillId="13" borderId="16" xfId="0" applyNumberFormat="1" applyFont="1" applyFill="1" applyBorder="1" applyAlignment="1" applyProtection="1">
      <alignment horizontal="center" vertical="center"/>
    </xf>
    <xf numFmtId="0" fontId="10" fillId="13" borderId="15" xfId="0" applyNumberFormat="1" applyFont="1" applyFill="1" applyBorder="1" applyAlignment="1" applyProtection="1">
      <alignment horizontal="justify" vertical="center" wrapText="1"/>
    </xf>
    <xf numFmtId="0" fontId="10" fillId="13" borderId="13" xfId="0" applyNumberFormat="1" applyFont="1" applyFill="1" applyBorder="1" applyAlignment="1" applyProtection="1">
      <alignment horizontal="justify" vertical="center" wrapText="1"/>
    </xf>
    <xf numFmtId="0" fontId="10" fillId="13" borderId="16" xfId="0" applyNumberFormat="1" applyFont="1" applyFill="1" applyBorder="1" applyAlignment="1" applyProtection="1">
      <alignment horizontal="justify" vertical="center" wrapText="1"/>
    </xf>
    <xf numFmtId="0" fontId="10" fillId="12" borderId="15" xfId="0" applyFont="1" applyFill="1" applyBorder="1" applyAlignment="1" applyProtection="1">
      <alignment horizontal="justify" vertical="center" wrapText="1"/>
    </xf>
    <xf numFmtId="0" fontId="10" fillId="12" borderId="13" xfId="0" applyFont="1" applyFill="1" applyBorder="1" applyAlignment="1" applyProtection="1">
      <alignment horizontal="justify" vertical="center" wrapText="1"/>
    </xf>
    <xf numFmtId="0" fontId="10" fillId="12" borderId="16" xfId="0" applyFont="1" applyFill="1" applyBorder="1" applyAlignment="1" applyProtection="1">
      <alignment horizontal="justify" vertical="center" wrapText="1"/>
    </xf>
    <xf numFmtId="0" fontId="10" fillId="12" borderId="15" xfId="0" applyFont="1" applyFill="1" applyBorder="1" applyAlignment="1" applyProtection="1">
      <alignment horizontal="center" vertical="center" wrapText="1"/>
    </xf>
    <xf numFmtId="0" fontId="10" fillId="12" borderId="13" xfId="0" applyFont="1" applyFill="1" applyBorder="1" applyAlignment="1" applyProtection="1">
      <alignment horizontal="center" vertical="center" wrapText="1"/>
    </xf>
    <xf numFmtId="0" fontId="10" fillId="12" borderId="16" xfId="0" applyFont="1" applyFill="1" applyBorder="1" applyAlignment="1" applyProtection="1">
      <alignment horizontal="center" vertical="center" wrapText="1"/>
    </xf>
    <xf numFmtId="0" fontId="23" fillId="16" borderId="15" xfId="0" applyFont="1" applyFill="1" applyBorder="1" applyAlignment="1">
      <alignment horizontal="justify" vertical="center" wrapText="1"/>
    </xf>
    <xf numFmtId="0" fontId="23" fillId="16" borderId="13" xfId="0" applyFont="1" applyFill="1" applyBorder="1" applyAlignment="1">
      <alignment horizontal="justify" vertical="center" wrapText="1"/>
    </xf>
    <xf numFmtId="0" fontId="23" fillId="16" borderId="16" xfId="0" applyFont="1" applyFill="1" applyBorder="1" applyAlignment="1">
      <alignment horizontal="justify" vertical="center" wrapText="1"/>
    </xf>
    <xf numFmtId="0" fontId="10" fillId="16" borderId="15" xfId="0" applyFont="1" applyFill="1" applyBorder="1" applyAlignment="1" applyProtection="1">
      <alignment horizontal="center" vertical="center"/>
      <protection locked="0"/>
    </xf>
    <xf numFmtId="0" fontId="10" fillId="16" borderId="13" xfId="0" applyFont="1" applyFill="1" applyBorder="1" applyAlignment="1" applyProtection="1">
      <alignment horizontal="center" vertical="center"/>
      <protection locked="0"/>
    </xf>
    <xf numFmtId="0" fontId="10" fillId="15" borderId="15" xfId="0" applyFont="1" applyFill="1" applyBorder="1" applyAlignment="1" applyProtection="1">
      <alignment horizontal="center" vertical="center"/>
      <protection locked="0"/>
    </xf>
    <xf numFmtId="0" fontId="10" fillId="15" borderId="13" xfId="0" applyFont="1" applyFill="1" applyBorder="1" applyAlignment="1" applyProtection="1">
      <alignment horizontal="center" vertical="center"/>
      <protection locked="0"/>
    </xf>
    <xf numFmtId="0" fontId="10" fillId="15" borderId="16" xfId="0" applyFont="1" applyFill="1" applyBorder="1" applyAlignment="1" applyProtection="1">
      <alignment horizontal="center" vertical="center"/>
      <protection locked="0"/>
    </xf>
    <xf numFmtId="0" fontId="10" fillId="15" borderId="15" xfId="0" applyFont="1" applyFill="1" applyBorder="1" applyAlignment="1" applyProtection="1">
      <alignment horizontal="justify" vertical="center" wrapText="1"/>
      <protection locked="0"/>
    </xf>
    <xf numFmtId="0" fontId="10" fillId="15" borderId="13" xfId="0" applyFont="1" applyFill="1" applyBorder="1" applyAlignment="1" applyProtection="1">
      <alignment horizontal="justify" vertical="center" wrapText="1"/>
      <protection locked="0"/>
    </xf>
    <xf numFmtId="0" fontId="10" fillId="15" borderId="16" xfId="0" applyFont="1" applyFill="1" applyBorder="1" applyAlignment="1" applyProtection="1">
      <alignment horizontal="justify" vertical="center" wrapText="1"/>
      <protection locked="0"/>
    </xf>
    <xf numFmtId="17" fontId="2" fillId="16" borderId="15" xfId="0" applyNumberFormat="1" applyFont="1" applyFill="1" applyBorder="1" applyAlignment="1" applyProtection="1">
      <alignment horizontal="center" vertical="center" wrapText="1"/>
      <protection locked="0"/>
    </xf>
    <xf numFmtId="17" fontId="2" fillId="16" borderId="13" xfId="0" applyNumberFormat="1" applyFont="1" applyFill="1" applyBorder="1" applyAlignment="1" applyProtection="1">
      <alignment horizontal="center" vertical="center" wrapText="1"/>
      <protection locked="0"/>
    </xf>
    <xf numFmtId="17" fontId="2" fillId="16" borderId="16" xfId="0" applyNumberFormat="1" applyFont="1" applyFill="1" applyBorder="1" applyAlignment="1" applyProtection="1">
      <alignment horizontal="center" vertical="center" wrapText="1"/>
      <protection locked="0"/>
    </xf>
    <xf numFmtId="17" fontId="2" fillId="16" borderId="15" xfId="0" applyNumberFormat="1" applyFont="1" applyFill="1" applyBorder="1" applyAlignment="1" applyProtection="1">
      <alignment horizontal="justify" vertical="center" wrapText="1"/>
      <protection locked="0"/>
    </xf>
    <xf numFmtId="17" fontId="2" fillId="16" borderId="13" xfId="0" applyNumberFormat="1" applyFont="1" applyFill="1" applyBorder="1" applyAlignment="1" applyProtection="1">
      <alignment horizontal="justify" vertical="center" wrapText="1"/>
      <protection locked="0"/>
    </xf>
    <xf numFmtId="17" fontId="2" fillId="16" borderId="16" xfId="0" applyNumberFormat="1" applyFont="1" applyFill="1" applyBorder="1" applyAlignment="1" applyProtection="1">
      <alignment horizontal="justify" vertical="center" wrapText="1"/>
      <protection locked="0"/>
    </xf>
    <xf numFmtId="49" fontId="10" fillId="16" borderId="15" xfId="0" applyNumberFormat="1" applyFont="1" applyFill="1" applyBorder="1" applyAlignment="1" applyProtection="1">
      <alignment horizontal="center" vertical="center" wrapText="1"/>
    </xf>
    <xf numFmtId="49" fontId="10" fillId="16" borderId="13" xfId="0" applyNumberFormat="1" applyFont="1" applyFill="1" applyBorder="1" applyAlignment="1" applyProtection="1">
      <alignment horizontal="center" vertical="center" wrapText="1"/>
    </xf>
    <xf numFmtId="49" fontId="10" fillId="16" borderId="16" xfId="0" applyNumberFormat="1" applyFont="1" applyFill="1" applyBorder="1" applyAlignment="1" applyProtection="1">
      <alignment horizontal="center" vertical="center" wrapText="1"/>
    </xf>
    <xf numFmtId="9" fontId="10" fillId="16" borderId="16" xfId="0" applyNumberFormat="1" applyFont="1" applyFill="1" applyBorder="1" applyAlignment="1" applyProtection="1">
      <alignment horizontal="center" vertical="center" wrapText="1"/>
    </xf>
    <xf numFmtId="0" fontId="10" fillId="9" borderId="13" xfId="0" applyFont="1" applyFill="1" applyBorder="1" applyAlignment="1" applyProtection="1">
      <alignment horizontal="center" vertical="center"/>
      <protection locked="0"/>
    </xf>
    <xf numFmtId="0" fontId="10" fillId="12" borderId="15" xfId="0" applyFont="1" applyFill="1" applyBorder="1" applyAlignment="1" applyProtection="1">
      <alignment horizontal="center" vertical="center" wrapText="1"/>
      <protection locked="0"/>
    </xf>
    <xf numFmtId="0" fontId="10" fillId="12" borderId="13" xfId="0" applyFont="1" applyFill="1" applyBorder="1" applyAlignment="1" applyProtection="1">
      <alignment horizontal="center" vertical="center" wrapText="1"/>
      <protection locked="0"/>
    </xf>
    <xf numFmtId="0" fontId="10" fillId="12" borderId="16" xfId="0" applyFont="1" applyFill="1" applyBorder="1" applyAlignment="1" applyProtection="1">
      <alignment horizontal="center" vertical="center" wrapText="1"/>
      <protection locked="0"/>
    </xf>
    <xf numFmtId="0" fontId="10" fillId="13" borderId="15" xfId="0" applyFont="1" applyFill="1" applyBorder="1" applyAlignment="1" applyProtection="1">
      <alignment horizontal="justify" vertical="center" wrapText="1"/>
      <protection locked="0"/>
    </xf>
    <xf numFmtId="0" fontId="10" fillId="13" borderId="13" xfId="0" applyFont="1" applyFill="1" applyBorder="1" applyAlignment="1" applyProtection="1">
      <alignment horizontal="justify" vertical="center" wrapText="1"/>
      <protection locked="0"/>
    </xf>
    <xf numFmtId="0" fontId="10" fillId="13" borderId="16" xfId="0" applyFont="1" applyFill="1" applyBorder="1" applyAlignment="1" applyProtection="1">
      <alignment horizontal="justify" vertical="center" wrapText="1"/>
      <protection locked="0"/>
    </xf>
    <xf numFmtId="168" fontId="21" fillId="16" borderId="15" xfId="1" applyNumberFormat="1" applyFont="1" applyFill="1" applyBorder="1" applyAlignment="1" applyProtection="1">
      <alignment horizontal="center" vertical="center"/>
      <protection locked="0"/>
    </xf>
    <xf numFmtId="168" fontId="21" fillId="16" borderId="13" xfId="1" applyNumberFormat="1" applyFont="1" applyFill="1" applyBorder="1" applyAlignment="1" applyProtection="1">
      <alignment horizontal="center" vertical="center"/>
      <protection locked="0"/>
    </xf>
    <xf numFmtId="168" fontId="21" fillId="16" borderId="16" xfId="1" applyNumberFormat="1" applyFont="1" applyFill="1" applyBorder="1" applyAlignment="1" applyProtection="1">
      <alignment horizontal="center" vertical="center"/>
      <protection locked="0"/>
    </xf>
    <xf numFmtId="0" fontId="0" fillId="13" borderId="15" xfId="0" applyFill="1" applyBorder="1" applyAlignment="1" applyProtection="1">
      <alignment horizontal="center"/>
      <protection locked="0"/>
    </xf>
    <xf numFmtId="0" fontId="0" fillId="13" borderId="13" xfId="0" applyFill="1" applyBorder="1" applyAlignment="1" applyProtection="1">
      <alignment horizontal="center"/>
      <protection locked="0"/>
    </xf>
    <xf numFmtId="0" fontId="0" fillId="13" borderId="16" xfId="0" applyFill="1" applyBorder="1" applyAlignment="1" applyProtection="1">
      <alignment horizontal="center"/>
      <protection locked="0"/>
    </xf>
    <xf numFmtId="0" fontId="10" fillId="10" borderId="15" xfId="1" applyNumberFormat="1" applyFont="1" applyFill="1" applyBorder="1" applyAlignment="1" applyProtection="1">
      <alignment horizontal="center" vertical="center" wrapText="1"/>
      <protection locked="0"/>
    </xf>
    <xf numFmtId="168" fontId="21" fillId="13" borderId="15" xfId="0" applyNumberFormat="1" applyFont="1" applyFill="1" applyBorder="1" applyAlignment="1" applyProtection="1">
      <alignment horizontal="center" vertical="center"/>
      <protection locked="0"/>
    </xf>
    <xf numFmtId="168" fontId="21" fillId="13" borderId="16" xfId="0" applyNumberFormat="1" applyFont="1" applyFill="1" applyBorder="1" applyAlignment="1" applyProtection="1">
      <alignment horizontal="center" vertical="center"/>
      <protection locked="0"/>
    </xf>
    <xf numFmtId="0" fontId="10" fillId="13" borderId="15" xfId="0" quotePrefix="1" applyFont="1" applyFill="1" applyBorder="1" applyAlignment="1" applyProtection="1">
      <alignment horizontal="justify" vertical="center" wrapText="1"/>
      <protection locked="0"/>
    </xf>
    <xf numFmtId="0" fontId="10" fillId="13" borderId="16" xfId="0" quotePrefix="1" applyFont="1" applyFill="1" applyBorder="1" applyAlignment="1" applyProtection="1">
      <alignment horizontal="justify" vertical="center" wrapText="1"/>
      <protection locked="0"/>
    </xf>
    <xf numFmtId="0" fontId="10" fillId="13" borderId="15" xfId="0" quotePrefix="1" applyFont="1" applyFill="1" applyBorder="1" applyAlignment="1" applyProtection="1">
      <alignment horizontal="center" vertical="center"/>
      <protection locked="0"/>
    </xf>
    <xf numFmtId="0" fontId="10" fillId="13" borderId="16" xfId="0" quotePrefix="1" applyFont="1" applyFill="1" applyBorder="1" applyAlignment="1" applyProtection="1">
      <alignment horizontal="center" vertical="center"/>
      <protection locked="0"/>
    </xf>
    <xf numFmtId="0" fontId="10" fillId="13" borderId="15" xfId="0" applyNumberFormat="1" applyFont="1" applyFill="1" applyBorder="1" applyAlignment="1" applyProtection="1">
      <alignment horizontal="center" vertical="center" wrapText="1"/>
      <protection locked="0"/>
    </xf>
    <xf numFmtId="0" fontId="10" fillId="13" borderId="16" xfId="0" applyNumberFormat="1" applyFont="1" applyFill="1" applyBorder="1" applyAlignment="1" applyProtection="1">
      <alignment horizontal="center" vertical="center" wrapText="1"/>
      <protection locked="0"/>
    </xf>
    <xf numFmtId="9" fontId="10" fillId="13" borderId="15" xfId="0" applyNumberFormat="1" applyFont="1" applyFill="1" applyBorder="1" applyAlignment="1" applyProtection="1">
      <alignment horizontal="center" vertical="center"/>
      <protection locked="0"/>
    </xf>
    <xf numFmtId="9" fontId="10" fillId="13" borderId="13" xfId="0" applyNumberFormat="1" applyFont="1" applyFill="1" applyBorder="1" applyAlignment="1" applyProtection="1">
      <alignment horizontal="center" vertical="center"/>
      <protection locked="0"/>
    </xf>
    <xf numFmtId="9" fontId="10" fillId="13" borderId="16" xfId="0" applyNumberFormat="1" applyFont="1" applyFill="1" applyBorder="1" applyAlignment="1" applyProtection="1">
      <alignment horizontal="center" vertical="center"/>
      <protection locked="0"/>
    </xf>
    <xf numFmtId="166" fontId="31" fillId="0" borderId="12" xfId="12" applyFont="1" applyBorder="1" applyAlignment="1">
      <alignment horizontal="center" vertical="center" wrapText="1"/>
    </xf>
    <xf numFmtId="166" fontId="30" fillId="0" borderId="12" xfId="12" applyFont="1" applyBorder="1" applyAlignment="1">
      <alignment horizontal="center" vertical="center"/>
    </xf>
    <xf numFmtId="3" fontId="30" fillId="0" borderId="12" xfId="31" applyNumberFormat="1" applyFont="1" applyBorder="1" applyAlignment="1">
      <alignment horizontal="center" vertical="center"/>
    </xf>
    <xf numFmtId="0" fontId="4" fillId="4" borderId="0" xfId="31" applyFont="1" applyFill="1" applyAlignment="1">
      <alignment horizontal="center"/>
    </xf>
    <xf numFmtId="0" fontId="28" fillId="2" borderId="12" xfId="31" applyFont="1" applyFill="1" applyBorder="1" applyAlignment="1">
      <alignment horizontal="center" vertical="center" wrapText="1"/>
    </xf>
    <xf numFmtId="166" fontId="28" fillId="2" borderId="12" xfId="12" applyFont="1" applyFill="1" applyBorder="1" applyAlignment="1">
      <alignment horizontal="center" vertical="center" wrapText="1"/>
    </xf>
    <xf numFmtId="166" fontId="28" fillId="2" borderId="12" xfId="12" applyFont="1" applyFill="1" applyBorder="1" applyAlignment="1">
      <alignment horizontal="center" vertical="center"/>
    </xf>
    <xf numFmtId="166" fontId="0" fillId="0" borderId="12" xfId="12" applyFont="1" applyBorder="1"/>
    <xf numFmtId="3" fontId="28" fillId="2" borderId="12" xfId="31" applyNumberFormat="1" applyFont="1" applyFill="1" applyBorder="1" applyAlignment="1">
      <alignment horizontal="center" vertical="center"/>
    </xf>
    <xf numFmtId="0" fontId="28" fillId="0" borderId="12" xfId="31" applyFont="1" applyFill="1" applyBorder="1" applyAlignment="1">
      <alignment horizontal="center" vertical="center" wrapText="1"/>
    </xf>
    <xf numFmtId="166" fontId="28" fillId="0" borderId="12" xfId="12" applyFont="1" applyBorder="1" applyAlignment="1">
      <alignment horizontal="center" vertical="center"/>
    </xf>
    <xf numFmtId="0" fontId="35" fillId="0" borderId="0" xfId="2" applyFont="1" applyAlignment="1">
      <alignment horizontal="center"/>
    </xf>
    <xf numFmtId="0" fontId="36" fillId="0" borderId="0" xfId="0" applyFont="1" applyAlignment="1">
      <alignment horizontal="center" vertical="center"/>
    </xf>
    <xf numFmtId="0" fontId="37" fillId="0" borderId="0" xfId="2" applyFont="1" applyAlignment="1">
      <alignment horizontal="justify" vertical="center"/>
    </xf>
    <xf numFmtId="0" fontId="12" fillId="2" borderId="4" xfId="2" applyFont="1" applyFill="1" applyBorder="1" applyAlignment="1">
      <alignment horizontal="center" vertical="center" wrapText="1"/>
    </xf>
    <xf numFmtId="0" fontId="12" fillId="2" borderId="13" xfId="2" applyFont="1" applyFill="1" applyBorder="1" applyAlignment="1">
      <alignment horizontal="center" vertical="center" wrapText="1"/>
    </xf>
    <xf numFmtId="0" fontId="12" fillId="2" borderId="27" xfId="2" applyFont="1" applyFill="1" applyBorder="1" applyAlignment="1">
      <alignment horizontal="center" vertical="center" wrapText="1"/>
    </xf>
    <xf numFmtId="0" fontId="39" fillId="2" borderId="4" xfId="0" applyFont="1" applyFill="1" applyBorder="1" applyAlignment="1">
      <alignment horizontal="center" vertical="center" wrapText="1"/>
    </xf>
    <xf numFmtId="0" fontId="39" fillId="2" borderId="13" xfId="0" applyFont="1" applyFill="1" applyBorder="1" applyAlignment="1">
      <alignment horizontal="center" vertical="center" wrapText="1"/>
    </xf>
    <xf numFmtId="0" fontId="39" fillId="2" borderId="27" xfId="0" applyFont="1" applyFill="1" applyBorder="1" applyAlignment="1">
      <alignment horizontal="center" vertical="center" wrapText="1"/>
    </xf>
    <xf numFmtId="0" fontId="37" fillId="0" borderId="0" xfId="2" applyFont="1" applyAlignment="1">
      <alignment horizontal="justify" vertical="center" wrapText="1"/>
    </xf>
    <xf numFmtId="0" fontId="2" fillId="0" borderId="0" xfId="0" applyFont="1" applyAlignment="1">
      <alignment horizontal="justify" vertical="center" wrapText="1"/>
    </xf>
    <xf numFmtId="0" fontId="12" fillId="2" borderId="29" xfId="2" applyFont="1" applyFill="1" applyBorder="1" applyAlignment="1">
      <alignment horizontal="center" vertical="center" wrapText="1"/>
    </xf>
    <xf numFmtId="0" fontId="12" fillId="2" borderId="31" xfId="2" applyFont="1" applyFill="1" applyBorder="1" applyAlignment="1">
      <alignment horizontal="center" vertical="center" wrapText="1"/>
    </xf>
    <xf numFmtId="0" fontId="12" fillId="2" borderId="35" xfId="2" applyFont="1" applyFill="1" applyBorder="1" applyAlignment="1">
      <alignment horizontal="center" vertical="center" wrapText="1"/>
    </xf>
    <xf numFmtId="0" fontId="12" fillId="2" borderId="10" xfId="2" applyFont="1" applyFill="1" applyBorder="1" applyAlignment="1">
      <alignment horizontal="center" vertical="center" wrapText="1"/>
    </xf>
    <xf numFmtId="0" fontId="12" fillId="2" borderId="14" xfId="2" applyFont="1" applyFill="1" applyBorder="1" applyAlignment="1">
      <alignment horizontal="center" vertical="center" wrapText="1"/>
    </xf>
    <xf numFmtId="0" fontId="12" fillId="2" borderId="28" xfId="2" applyFont="1" applyFill="1" applyBorder="1" applyAlignment="1">
      <alignment horizontal="center" vertical="center" wrapText="1"/>
    </xf>
    <xf numFmtId="0" fontId="12" fillId="5" borderId="23" xfId="2" applyFont="1" applyFill="1" applyBorder="1" applyAlignment="1">
      <alignment horizontal="center" vertical="center" wrapText="1"/>
    </xf>
    <xf numFmtId="0" fontId="12" fillId="5" borderId="24" xfId="2" applyFont="1" applyFill="1" applyBorder="1" applyAlignment="1">
      <alignment horizontal="center" vertical="center" wrapText="1"/>
    </xf>
    <xf numFmtId="0" fontId="12" fillId="5" borderId="22" xfId="2" applyFont="1" applyFill="1" applyBorder="1" applyAlignment="1">
      <alignment horizontal="center" vertical="center" wrapText="1"/>
    </xf>
    <xf numFmtId="0" fontId="12" fillId="2" borderId="23" xfId="2" applyFont="1" applyFill="1" applyBorder="1" applyAlignment="1">
      <alignment horizontal="center" vertical="center"/>
    </xf>
    <xf numFmtId="0" fontId="12" fillId="2" borderId="24" xfId="2" applyFont="1" applyFill="1" applyBorder="1" applyAlignment="1">
      <alignment horizontal="center" vertical="center"/>
    </xf>
    <xf numFmtId="0" fontId="12" fillId="2" borderId="22" xfId="2" applyFont="1" applyFill="1" applyBorder="1" applyAlignment="1">
      <alignment horizontal="center" vertical="center"/>
    </xf>
    <xf numFmtId="0" fontId="12" fillId="5" borderId="15" xfId="2" applyFont="1" applyFill="1" applyBorder="1" applyAlignment="1">
      <alignment horizontal="center" vertical="center" wrapText="1"/>
    </xf>
    <xf numFmtId="0" fontId="12" fillId="5" borderId="27" xfId="2" applyFont="1" applyFill="1" applyBorder="1" applyAlignment="1">
      <alignment horizontal="center" vertical="center" wrapText="1"/>
    </xf>
    <xf numFmtId="0" fontId="12" fillId="2" borderId="15" xfId="2" applyFont="1" applyFill="1" applyBorder="1" applyAlignment="1">
      <alignment horizontal="center" vertical="center"/>
    </xf>
    <xf numFmtId="0" fontId="12" fillId="2" borderId="27" xfId="2" applyFont="1" applyFill="1" applyBorder="1" applyAlignment="1">
      <alignment horizontal="center" vertical="center"/>
    </xf>
    <xf numFmtId="9" fontId="2" fillId="0" borderId="15" xfId="0" applyNumberFormat="1" applyFont="1" applyFill="1" applyBorder="1" applyAlignment="1">
      <alignment horizontal="center" vertical="center"/>
    </xf>
    <xf numFmtId="9" fontId="2" fillId="0" borderId="13" xfId="0" applyNumberFormat="1" applyFont="1" applyFill="1" applyBorder="1" applyAlignment="1">
      <alignment horizontal="center" vertical="center"/>
    </xf>
    <xf numFmtId="9" fontId="2" fillId="0" borderId="16" xfId="0" applyNumberFormat="1" applyFont="1" applyFill="1" applyBorder="1" applyAlignment="1">
      <alignment horizontal="center" vertical="center"/>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12" fillId="2" borderId="5" xfId="2" applyFont="1" applyFill="1" applyBorder="1" applyAlignment="1">
      <alignment horizontal="center" vertical="center"/>
    </xf>
    <xf numFmtId="0" fontId="12" fillId="2" borderId="6" xfId="2" applyFont="1" applyFill="1" applyBorder="1" applyAlignment="1">
      <alignment horizontal="center" vertical="center"/>
    </xf>
    <xf numFmtId="0" fontId="12" fillId="2" borderId="21" xfId="2" applyFont="1" applyFill="1" applyBorder="1" applyAlignment="1">
      <alignment horizontal="center" vertical="center"/>
    </xf>
    <xf numFmtId="4" fontId="12" fillId="2" borderId="5" xfId="2" applyNumberFormat="1" applyFont="1" applyFill="1" applyBorder="1" applyAlignment="1">
      <alignment horizontal="center" vertical="center" wrapText="1"/>
    </xf>
    <xf numFmtId="4" fontId="12" fillId="2" borderId="6" xfId="2" applyNumberFormat="1" applyFont="1" applyFill="1" applyBorder="1" applyAlignment="1">
      <alignment horizontal="center" vertical="center" wrapText="1"/>
    </xf>
    <xf numFmtId="4" fontId="12" fillId="2" borderId="21" xfId="2" applyNumberFormat="1" applyFont="1" applyFill="1" applyBorder="1" applyAlignment="1">
      <alignment horizontal="center" vertical="center" wrapText="1"/>
    </xf>
    <xf numFmtId="0" fontId="41" fillId="0" borderId="29" xfId="0" applyFont="1" applyBorder="1" applyAlignment="1">
      <alignment horizontal="center" vertical="center" textRotation="90" wrapText="1"/>
    </xf>
    <xf numFmtId="0" fontId="41" fillId="0" borderId="31" xfId="0" applyFont="1" applyBorder="1" applyAlignment="1">
      <alignment horizontal="center" vertical="center" textRotation="90" wrapText="1"/>
    </xf>
    <xf numFmtId="0" fontId="41" fillId="0" borderId="35" xfId="0" applyFont="1" applyBorder="1" applyAlignment="1">
      <alignment horizontal="center" vertical="center" textRotation="90" wrapText="1"/>
    </xf>
    <xf numFmtId="9" fontId="2" fillId="0" borderId="4" xfId="0" applyNumberFormat="1" applyFont="1" applyBorder="1" applyAlignment="1">
      <alignment horizontal="center" vertical="center"/>
    </xf>
    <xf numFmtId="9" fontId="2" fillId="0" borderId="13" xfId="0" applyNumberFormat="1" applyFont="1" applyBorder="1" applyAlignment="1">
      <alignment horizontal="center" vertical="center"/>
    </xf>
    <xf numFmtId="9" fontId="2" fillId="0" borderId="27" xfId="0" applyNumberFormat="1" applyFont="1" applyBorder="1" applyAlignment="1">
      <alignment horizontal="center" vertical="center"/>
    </xf>
    <xf numFmtId="0" fontId="6" fillId="0" borderId="4" xfId="0" applyFont="1" applyBorder="1" applyAlignment="1">
      <alignment horizontal="center" vertical="center" textRotation="90"/>
    </xf>
    <xf numFmtId="0" fontId="6" fillId="0" borderId="13" xfId="0" applyFont="1" applyBorder="1" applyAlignment="1">
      <alignment horizontal="center" vertical="center" textRotation="90"/>
    </xf>
    <xf numFmtId="0" fontId="6" fillId="0" borderId="27" xfId="0" applyFont="1" applyBorder="1" applyAlignment="1">
      <alignment horizontal="center" vertical="center" textRotation="90"/>
    </xf>
    <xf numFmtId="0" fontId="41" fillId="0" borderId="29" xfId="0" applyFont="1" applyBorder="1" applyAlignment="1">
      <alignment horizontal="center" vertical="center" textRotation="90"/>
    </xf>
    <xf numFmtId="0" fontId="41" fillId="0" borderId="31" xfId="0" applyFont="1" applyBorder="1" applyAlignment="1">
      <alignment horizontal="center" vertical="center" textRotation="90"/>
    </xf>
    <xf numFmtId="0" fontId="41" fillId="0" borderId="35" xfId="0" applyFont="1" applyBorder="1" applyAlignment="1">
      <alignment horizontal="center" vertical="center" textRotation="90"/>
    </xf>
    <xf numFmtId="9" fontId="4" fillId="0" borderId="4" xfId="0" applyNumberFormat="1" applyFont="1" applyBorder="1" applyAlignment="1">
      <alignment horizontal="center" vertical="center"/>
    </xf>
    <xf numFmtId="9" fontId="4" fillId="0" borderId="13" xfId="0" applyNumberFormat="1" applyFont="1" applyBorder="1" applyAlignment="1">
      <alignment horizontal="center" vertical="center"/>
    </xf>
    <xf numFmtId="9" fontId="4" fillId="0" borderId="27" xfId="0" applyNumberFormat="1" applyFont="1" applyBorder="1" applyAlignment="1">
      <alignment horizontal="center" vertical="center"/>
    </xf>
    <xf numFmtId="0" fontId="2" fillId="0" borderId="4" xfId="0" applyFont="1" applyBorder="1" applyAlignment="1">
      <alignment horizontal="center" vertical="center"/>
    </xf>
    <xf numFmtId="0" fontId="2" fillId="0" borderId="13" xfId="0" applyFont="1" applyBorder="1" applyAlignment="1">
      <alignment horizontal="center" vertical="center"/>
    </xf>
    <xf numFmtId="0" fontId="2" fillId="0" borderId="27" xfId="0" applyFont="1" applyBorder="1" applyAlignment="1">
      <alignment horizontal="center" vertical="center"/>
    </xf>
    <xf numFmtId="0" fontId="5" fillId="0" borderId="4" xfId="0" applyFont="1" applyBorder="1" applyAlignment="1">
      <alignment horizontal="center" vertical="center" textRotation="90"/>
    </xf>
    <xf numFmtId="0" fontId="5" fillId="0" borderId="13" xfId="0" applyFont="1" applyBorder="1" applyAlignment="1">
      <alignment horizontal="center" vertical="center" textRotation="90"/>
    </xf>
    <xf numFmtId="0" fontId="5" fillId="0" borderId="27" xfId="0" applyFont="1" applyBorder="1" applyAlignment="1">
      <alignment horizontal="center" vertical="center" textRotation="90"/>
    </xf>
    <xf numFmtId="0" fontId="2" fillId="0" borderId="16" xfId="0" applyFont="1" applyBorder="1" applyAlignment="1">
      <alignment horizontal="center" vertical="center"/>
    </xf>
    <xf numFmtId="0" fontId="2" fillId="0" borderId="27" xfId="0" applyFont="1" applyBorder="1" applyAlignment="1">
      <alignment horizontal="center" vertical="center" wrapText="1"/>
    </xf>
    <xf numFmtId="9" fontId="2" fillId="0" borderId="27" xfId="0" applyNumberFormat="1" applyFont="1" applyFill="1" applyBorder="1" applyAlignment="1">
      <alignment horizontal="center" vertical="center"/>
    </xf>
    <xf numFmtId="173" fontId="2" fillId="0" borderId="4" xfId="0" applyNumberFormat="1" applyFont="1" applyBorder="1" applyAlignment="1">
      <alignment horizontal="center" vertical="center"/>
    </xf>
    <xf numFmtId="173" fontId="2" fillId="0" borderId="13" xfId="0" applyNumberFormat="1" applyFont="1" applyBorder="1" applyAlignment="1">
      <alignment horizontal="center" vertical="center"/>
    </xf>
    <xf numFmtId="173" fontId="2" fillId="0" borderId="27" xfId="0" applyNumberFormat="1" applyFont="1" applyBorder="1" applyAlignment="1">
      <alignment horizontal="center" vertical="center"/>
    </xf>
    <xf numFmtId="0" fontId="2" fillId="0" borderId="15" xfId="0" applyFont="1" applyBorder="1" applyAlignment="1">
      <alignment horizontal="center" vertical="center"/>
    </xf>
    <xf numFmtId="0" fontId="2" fillId="0" borderId="4" xfId="0" applyFont="1" applyBorder="1" applyAlignment="1">
      <alignment horizontal="center" vertical="center" wrapText="1"/>
    </xf>
    <xf numFmtId="9" fontId="2" fillId="0" borderId="4" xfId="0" applyNumberFormat="1" applyFont="1" applyFill="1" applyBorder="1" applyAlignment="1">
      <alignment horizontal="center" vertical="center"/>
    </xf>
    <xf numFmtId="0" fontId="37" fillId="0" borderId="29" xfId="0" applyFont="1" applyBorder="1" applyAlignment="1">
      <alignment horizontal="center" vertical="center" textRotation="90" wrapText="1"/>
    </xf>
    <xf numFmtId="0" fontId="37" fillId="0" borderId="31" xfId="0" applyFont="1" applyBorder="1" applyAlignment="1">
      <alignment horizontal="center" vertical="center" textRotation="90" wrapText="1"/>
    </xf>
    <xf numFmtId="0" fontId="37" fillId="0" borderId="35" xfId="0" applyFont="1" applyBorder="1" applyAlignment="1">
      <alignment horizontal="center" vertical="center" textRotation="90" wrapText="1"/>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6" fillId="0" borderId="29"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5" xfId="0" applyFont="1" applyBorder="1" applyAlignment="1">
      <alignment horizontal="center" vertical="center" wrapText="1"/>
    </xf>
    <xf numFmtId="0" fontId="2" fillId="7" borderId="4" xfId="0" applyFont="1" applyFill="1" applyBorder="1" applyAlignment="1" applyProtection="1">
      <alignment horizontal="center" vertical="center" wrapText="1"/>
    </xf>
    <xf numFmtId="0" fontId="2" fillId="15" borderId="15" xfId="2" applyNumberFormat="1" applyFont="1" applyFill="1" applyBorder="1" applyAlignment="1">
      <alignment horizontal="center" vertical="center" wrapText="1"/>
    </xf>
    <xf numFmtId="0" fontId="2" fillId="15" borderId="13" xfId="2" applyNumberFormat="1" applyFont="1" applyFill="1" applyBorder="1" applyAlignment="1">
      <alignment horizontal="center" vertical="center" wrapText="1"/>
    </xf>
    <xf numFmtId="0" fontId="2" fillId="15" borderId="16" xfId="2" applyNumberFormat="1" applyFont="1" applyFill="1" applyBorder="1" applyAlignment="1">
      <alignment horizontal="center" vertical="center" wrapText="1"/>
    </xf>
    <xf numFmtId="168" fontId="2" fillId="0" borderId="4" xfId="1" applyNumberFormat="1" applyFont="1" applyBorder="1" applyAlignment="1">
      <alignment horizontal="center" vertical="center"/>
    </xf>
    <xf numFmtId="168" fontId="2" fillId="0" borderId="13" xfId="1" applyNumberFormat="1" applyFont="1" applyBorder="1" applyAlignment="1">
      <alignment horizontal="center" vertical="center"/>
    </xf>
    <xf numFmtId="168" fontId="2" fillId="0" borderId="16" xfId="1" applyNumberFormat="1" applyFont="1" applyBorder="1" applyAlignment="1">
      <alignment horizontal="center" vertical="center"/>
    </xf>
    <xf numFmtId="0" fontId="2" fillId="15" borderId="15" xfId="1" applyNumberFormat="1" applyFont="1" applyFill="1" applyBorder="1" applyAlignment="1">
      <alignment horizontal="center" vertical="center"/>
    </xf>
    <xf numFmtId="0" fontId="2" fillId="15" borderId="13" xfId="1" applyNumberFormat="1" applyFont="1" applyFill="1" applyBorder="1" applyAlignment="1">
      <alignment horizontal="center" vertical="center"/>
    </xf>
    <xf numFmtId="0" fontId="2" fillId="15" borderId="16" xfId="1" applyNumberFormat="1" applyFont="1" applyFill="1" applyBorder="1" applyAlignment="1">
      <alignment horizontal="center" vertical="center"/>
    </xf>
    <xf numFmtId="168" fontId="10" fillId="15" borderId="15" xfId="1" applyNumberFormat="1" applyFont="1" applyFill="1" applyBorder="1" applyAlignment="1">
      <alignment horizontal="center" vertical="center"/>
    </xf>
    <xf numFmtId="168" fontId="10" fillId="15" borderId="13" xfId="1" applyNumberFormat="1" applyFont="1" applyFill="1" applyBorder="1" applyAlignment="1">
      <alignment horizontal="center" vertical="center"/>
    </xf>
    <xf numFmtId="168" fontId="10" fillId="15" borderId="16" xfId="1" applyNumberFormat="1" applyFont="1" applyFill="1" applyBorder="1" applyAlignment="1">
      <alignment horizontal="center" vertical="center"/>
    </xf>
    <xf numFmtId="168" fontId="2" fillId="0" borderId="4" xfId="1" applyNumberFormat="1" applyFont="1" applyBorder="1" applyAlignment="1">
      <alignment vertical="center"/>
    </xf>
    <xf numFmtId="168" fontId="2" fillId="0" borderId="13" xfId="1" applyNumberFormat="1" applyFont="1" applyBorder="1" applyAlignment="1">
      <alignment vertical="center"/>
    </xf>
    <xf numFmtId="168" fontId="2" fillId="0" borderId="16" xfId="1" applyNumberFormat="1" applyFont="1" applyBorder="1" applyAlignment="1">
      <alignment vertical="center"/>
    </xf>
    <xf numFmtId="168" fontId="21" fillId="15" borderId="15" xfId="1" applyNumberFormat="1" applyFont="1" applyFill="1" applyBorder="1" applyAlignment="1">
      <alignment horizontal="center" vertical="center"/>
    </xf>
    <xf numFmtId="168" fontId="21" fillId="15" borderId="13" xfId="1" applyNumberFormat="1" applyFont="1" applyFill="1" applyBorder="1" applyAlignment="1">
      <alignment horizontal="center" vertical="center"/>
    </xf>
    <xf numFmtId="168" fontId="21" fillId="15" borderId="16" xfId="1" applyNumberFormat="1" applyFont="1" applyFill="1" applyBorder="1" applyAlignment="1">
      <alignment horizontal="center" vertical="center"/>
    </xf>
    <xf numFmtId="0" fontId="2" fillId="15" borderId="15" xfId="2" applyFont="1" applyFill="1" applyBorder="1" applyAlignment="1">
      <alignment horizontal="center" vertical="center" wrapText="1"/>
    </xf>
    <xf numFmtId="0" fontId="2" fillId="15" borderId="13" xfId="2" applyFont="1" applyFill="1" applyBorder="1" applyAlignment="1">
      <alignment horizontal="center" vertical="center" wrapText="1"/>
    </xf>
    <xf numFmtId="0" fontId="2" fillId="15" borderId="16" xfId="2" applyFont="1" applyFill="1" applyBorder="1" applyAlignment="1">
      <alignment horizontal="center" vertical="center" wrapText="1"/>
    </xf>
    <xf numFmtId="0" fontId="2" fillId="7" borderId="4" xfId="2" applyFont="1" applyFill="1" applyBorder="1" applyAlignment="1">
      <alignment horizontal="center" vertical="center" wrapText="1"/>
    </xf>
    <xf numFmtId="0" fontId="2" fillId="7" borderId="16" xfId="2" applyFont="1" applyFill="1" applyBorder="1" applyAlignment="1">
      <alignment horizontal="center" vertical="center" wrapText="1"/>
    </xf>
    <xf numFmtId="0" fontId="2" fillId="10" borderId="15" xfId="2" applyFont="1" applyFill="1" applyBorder="1" applyAlignment="1">
      <alignment horizontal="center" vertical="center" wrapText="1"/>
    </xf>
    <xf numFmtId="0" fontId="2" fillId="10" borderId="13" xfId="2" applyFont="1" applyFill="1" applyBorder="1" applyAlignment="1">
      <alignment horizontal="center" vertical="center" wrapText="1"/>
    </xf>
    <xf numFmtId="0" fontId="2" fillId="17" borderId="15" xfId="2" applyFont="1" applyFill="1" applyBorder="1" applyAlignment="1">
      <alignment horizontal="center" vertical="center" wrapText="1"/>
    </xf>
    <xf numFmtId="0" fontId="2" fillId="17" borderId="13" xfId="2" applyFont="1" applyFill="1" applyBorder="1" applyAlignment="1">
      <alignment horizontal="center" vertical="center" wrapText="1"/>
    </xf>
    <xf numFmtId="0" fontId="2" fillId="17" borderId="16" xfId="2" applyFont="1" applyFill="1" applyBorder="1" applyAlignment="1">
      <alignment horizontal="center" vertical="center" wrapText="1"/>
    </xf>
    <xf numFmtId="9" fontId="10" fillId="10" borderId="15" xfId="0" applyNumberFormat="1" applyFont="1" applyFill="1" applyBorder="1" applyAlignment="1">
      <alignment horizontal="center" vertical="center" wrapText="1"/>
    </xf>
    <xf numFmtId="9" fontId="10" fillId="10" borderId="13" xfId="0" applyNumberFormat="1" applyFont="1" applyFill="1" applyBorder="1" applyAlignment="1">
      <alignment horizontal="center" vertical="center" wrapText="1"/>
    </xf>
    <xf numFmtId="0" fontId="10" fillId="17" borderId="15" xfId="0" applyFont="1" applyFill="1" applyBorder="1" applyAlignment="1" applyProtection="1">
      <alignment horizontal="center" vertical="center" wrapText="1"/>
    </xf>
    <xf numFmtId="0" fontId="10" fillId="17" borderId="13" xfId="0" applyFont="1" applyFill="1" applyBorder="1" applyAlignment="1" applyProtection="1">
      <alignment horizontal="center" vertical="center" wrapText="1"/>
    </xf>
    <xf numFmtId="0" fontId="10" fillId="17" borderId="16" xfId="0" applyFont="1" applyFill="1" applyBorder="1" applyAlignment="1" applyProtection="1">
      <alignment horizontal="center" vertical="center" wrapText="1"/>
    </xf>
    <xf numFmtId="9" fontId="10" fillId="17" borderId="15" xfId="0" applyNumberFormat="1" applyFont="1" applyFill="1" applyBorder="1" applyAlignment="1">
      <alignment horizontal="center" vertical="center" wrapText="1"/>
    </xf>
    <xf numFmtId="9" fontId="10" fillId="17" borderId="13" xfId="0" applyNumberFormat="1" applyFont="1" applyFill="1" applyBorder="1" applyAlignment="1">
      <alignment horizontal="center" vertical="center" wrapText="1"/>
    </xf>
    <xf numFmtId="9" fontId="10" fillId="17" borderId="16" xfId="0" applyNumberFormat="1" applyFont="1" applyFill="1" applyBorder="1" applyAlignment="1">
      <alignment horizontal="center" vertical="center" wrapText="1"/>
    </xf>
    <xf numFmtId="168" fontId="2" fillId="0" borderId="15" xfId="2" applyNumberFormat="1" applyFont="1" applyBorder="1" applyAlignment="1">
      <alignment horizontal="center" vertical="center"/>
    </xf>
    <xf numFmtId="168" fontId="2" fillId="0" borderId="13" xfId="2" applyNumberFormat="1" applyFont="1" applyBorder="1" applyAlignment="1">
      <alignment horizontal="center" vertical="center"/>
    </xf>
    <xf numFmtId="168" fontId="2" fillId="0" borderId="16" xfId="2" applyNumberFormat="1" applyFont="1" applyBorder="1" applyAlignment="1">
      <alignment horizontal="center" vertical="center"/>
    </xf>
    <xf numFmtId="168" fontId="2" fillId="0" borderId="15" xfId="0" applyNumberFormat="1" applyFont="1" applyFill="1" applyBorder="1" applyAlignment="1">
      <alignment horizontal="center" vertical="center"/>
    </xf>
    <xf numFmtId="168" fontId="2" fillId="0" borderId="13" xfId="0" applyNumberFormat="1" applyFont="1" applyFill="1" applyBorder="1" applyAlignment="1">
      <alignment horizontal="center" vertical="center"/>
    </xf>
    <xf numFmtId="168" fontId="2" fillId="0" borderId="16" xfId="0" applyNumberFormat="1" applyFont="1" applyFill="1" applyBorder="1" applyAlignment="1">
      <alignment horizontal="center" vertical="center"/>
    </xf>
    <xf numFmtId="0" fontId="2" fillId="20" borderId="42" xfId="2" applyNumberFormat="1" applyFont="1" applyFill="1" applyBorder="1" applyAlignment="1">
      <alignment horizontal="center" vertical="center" wrapText="1"/>
    </xf>
    <xf numFmtId="0" fontId="2" fillId="20" borderId="0" xfId="2" applyNumberFormat="1" applyFont="1" applyFill="1" applyBorder="1" applyAlignment="1">
      <alignment horizontal="center" vertical="center" wrapText="1"/>
    </xf>
    <xf numFmtId="0" fontId="2" fillId="20" borderId="25" xfId="2" applyNumberFormat="1" applyFont="1" applyFill="1" applyBorder="1" applyAlignment="1">
      <alignment horizontal="center" vertical="center" wrapText="1"/>
    </xf>
    <xf numFmtId="0" fontId="2" fillId="20" borderId="40" xfId="2" applyNumberFormat="1" applyFont="1" applyFill="1" applyBorder="1" applyAlignment="1">
      <alignment horizontal="center" vertical="center" wrapText="1"/>
    </xf>
    <xf numFmtId="9" fontId="10" fillId="20" borderId="15" xfId="0" applyNumberFormat="1" applyFont="1" applyFill="1" applyBorder="1" applyAlignment="1">
      <alignment horizontal="center" vertical="center" wrapText="1"/>
    </xf>
    <xf numFmtId="9" fontId="10" fillId="20" borderId="13" xfId="0" applyNumberFormat="1" applyFont="1" applyFill="1" applyBorder="1" applyAlignment="1">
      <alignment horizontal="center" vertical="center" wrapText="1"/>
    </xf>
    <xf numFmtId="9" fontId="10" fillId="20" borderId="16" xfId="0" applyNumberFormat="1" applyFont="1" applyFill="1" applyBorder="1" applyAlignment="1">
      <alignment horizontal="center" vertical="center" wrapText="1"/>
    </xf>
    <xf numFmtId="0" fontId="2" fillId="20" borderId="15" xfId="2" applyNumberFormat="1" applyFont="1" applyFill="1" applyBorder="1" applyAlignment="1">
      <alignment horizontal="center" vertical="center" wrapText="1"/>
    </xf>
    <xf numFmtId="0" fontId="2" fillId="20" borderId="13" xfId="2" applyNumberFormat="1" applyFont="1" applyFill="1" applyBorder="1" applyAlignment="1">
      <alignment horizontal="center" vertical="center" wrapText="1"/>
    </xf>
    <xf numFmtId="0" fontId="2" fillId="20" borderId="16" xfId="2" applyNumberFormat="1" applyFont="1" applyFill="1" applyBorder="1" applyAlignment="1">
      <alignment horizontal="center" vertical="center" wrapText="1"/>
    </xf>
    <xf numFmtId="168" fontId="2" fillId="20" borderId="15" xfId="2" applyNumberFormat="1" applyFont="1" applyFill="1" applyBorder="1" applyAlignment="1">
      <alignment horizontal="center" vertical="center" wrapText="1"/>
    </xf>
    <xf numFmtId="9" fontId="2" fillId="0" borderId="15" xfId="0" applyNumberFormat="1" applyFont="1" applyFill="1" applyBorder="1" applyAlignment="1">
      <alignment horizontal="center" vertical="center" wrapText="1"/>
    </xf>
    <xf numFmtId="9" fontId="2" fillId="0" borderId="13" xfId="0" applyNumberFormat="1" applyFont="1" applyFill="1" applyBorder="1" applyAlignment="1">
      <alignment horizontal="center" vertical="center" wrapText="1"/>
    </xf>
    <xf numFmtId="9" fontId="2" fillId="0" borderId="16" xfId="0" applyNumberFormat="1" applyFont="1" applyFill="1" applyBorder="1" applyAlignment="1">
      <alignment horizontal="center" vertical="center" wrapText="1"/>
    </xf>
    <xf numFmtId="0" fontId="6" fillId="0" borderId="29" xfId="0" applyFont="1" applyBorder="1" applyAlignment="1">
      <alignment horizontal="center" vertical="center" textRotation="90" wrapText="1"/>
    </xf>
    <xf numFmtId="0" fontId="6" fillId="0" borderId="31" xfId="0" applyFont="1" applyBorder="1" applyAlignment="1">
      <alignment horizontal="center" vertical="center" textRotation="90" wrapText="1"/>
    </xf>
    <xf numFmtId="0" fontId="6" fillId="0" borderId="35" xfId="0" applyFont="1" applyBorder="1" applyAlignment="1">
      <alignment horizontal="center" vertical="center" textRotation="90" wrapText="1"/>
    </xf>
    <xf numFmtId="0" fontId="4" fillId="0" borderId="29" xfId="0" applyFont="1" applyBorder="1" applyAlignment="1">
      <alignment horizontal="center" vertical="center" textRotation="90" wrapText="1"/>
    </xf>
    <xf numFmtId="0" fontId="4" fillId="0" borderId="31" xfId="0" applyFont="1" applyBorder="1" applyAlignment="1">
      <alignment horizontal="center" vertical="center" textRotation="90" wrapText="1"/>
    </xf>
    <xf numFmtId="0" fontId="4" fillId="0" borderId="35" xfId="0" applyFont="1" applyBorder="1" applyAlignment="1">
      <alignment horizontal="center" vertical="center" textRotation="90"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43" fillId="0" borderId="15"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16" xfId="0" applyFont="1" applyBorder="1" applyAlignment="1">
      <alignment horizontal="center" vertical="center" wrapText="1"/>
    </xf>
    <xf numFmtId="9" fontId="10" fillId="7" borderId="4" xfId="0" applyNumberFormat="1" applyFont="1" applyFill="1" applyBorder="1" applyAlignment="1">
      <alignment horizontal="center" vertical="center" wrapText="1"/>
    </xf>
    <xf numFmtId="9" fontId="10" fillId="7" borderId="16" xfId="0" applyNumberFormat="1" applyFont="1" applyFill="1" applyBorder="1" applyAlignment="1">
      <alignment horizontal="center" vertical="center" wrapText="1"/>
    </xf>
    <xf numFmtId="9" fontId="10" fillId="15" borderId="15" xfId="0" applyNumberFormat="1" applyFont="1" applyFill="1" applyBorder="1" applyAlignment="1">
      <alignment horizontal="center" vertical="center" wrapText="1"/>
    </xf>
    <xf numFmtId="9" fontId="10" fillId="15" borderId="13" xfId="0" applyNumberFormat="1" applyFont="1" applyFill="1" applyBorder="1" applyAlignment="1">
      <alignment horizontal="center" vertical="center" wrapText="1"/>
    </xf>
    <xf numFmtId="9" fontId="10" fillId="15" borderId="16" xfId="0" applyNumberFormat="1" applyFont="1" applyFill="1" applyBorder="1" applyAlignment="1">
      <alignment horizontal="center" vertical="center" wrapText="1"/>
    </xf>
    <xf numFmtId="173" fontId="0" fillId="0" borderId="15" xfId="23" applyNumberFormat="1" applyFont="1" applyBorder="1" applyAlignment="1">
      <alignment horizontal="center" vertical="center"/>
    </xf>
    <xf numFmtId="173" fontId="0" fillId="0" borderId="13" xfId="23" applyNumberFormat="1" applyFont="1" applyBorder="1" applyAlignment="1">
      <alignment horizontal="center" vertical="center"/>
    </xf>
    <xf numFmtId="173" fontId="0" fillId="0" borderId="16" xfId="23" applyNumberFormat="1" applyFont="1" applyBorder="1" applyAlignment="1">
      <alignment horizontal="center" vertical="center"/>
    </xf>
    <xf numFmtId="0" fontId="4" fillId="23" borderId="12" xfId="2" applyFont="1" applyFill="1" applyBorder="1" applyAlignment="1">
      <alignment horizontal="center" vertical="center" wrapText="1"/>
    </xf>
    <xf numFmtId="173" fontId="37" fillId="0" borderId="15" xfId="23" applyNumberFormat="1" applyFont="1" applyFill="1" applyBorder="1" applyAlignment="1">
      <alignment horizontal="center" vertical="center"/>
    </xf>
    <xf numFmtId="173" fontId="37" fillId="0" borderId="13" xfId="23" applyNumberFormat="1" applyFont="1" applyFill="1" applyBorder="1" applyAlignment="1">
      <alignment horizontal="center" vertical="center"/>
    </xf>
    <xf numFmtId="173" fontId="37" fillId="0" borderId="16" xfId="23" applyNumberFormat="1" applyFont="1" applyFill="1" applyBorder="1" applyAlignment="1">
      <alignment horizontal="center" vertical="center"/>
    </xf>
    <xf numFmtId="173" fontId="2" fillId="0" borderId="15" xfId="23" applyNumberFormat="1" applyFont="1" applyFill="1" applyBorder="1" applyAlignment="1">
      <alignment horizontal="center" vertical="center"/>
    </xf>
    <xf numFmtId="173" fontId="2" fillId="0" borderId="13" xfId="23" applyNumberFormat="1" applyFont="1" applyFill="1" applyBorder="1" applyAlignment="1">
      <alignment horizontal="center" vertical="center"/>
    </xf>
    <xf numFmtId="173" fontId="2" fillId="0" borderId="16" xfId="23" applyNumberFormat="1" applyFont="1" applyFill="1" applyBorder="1" applyAlignment="1">
      <alignment horizontal="center" vertical="center"/>
    </xf>
    <xf numFmtId="173" fontId="45" fillId="0" borderId="15" xfId="23" applyNumberFormat="1" applyFont="1" applyBorder="1" applyAlignment="1">
      <alignment horizontal="center" vertical="center"/>
    </xf>
    <xf numFmtId="173" fontId="45" fillId="0" borderId="13" xfId="23" applyNumberFormat="1" applyFont="1" applyBorder="1" applyAlignment="1">
      <alignment horizontal="center" vertical="center"/>
    </xf>
    <xf numFmtId="173" fontId="45" fillId="0" borderId="16" xfId="23" applyNumberFormat="1" applyFont="1" applyBorder="1" applyAlignment="1">
      <alignment horizontal="center" vertical="center"/>
    </xf>
    <xf numFmtId="173" fontId="2" fillId="0" borderId="15" xfId="23" applyNumberFormat="1" applyFont="1" applyBorder="1" applyAlignment="1">
      <alignment horizontal="center" vertical="center"/>
    </xf>
    <xf numFmtId="173" fontId="2" fillId="0" borderId="13" xfId="23" applyNumberFormat="1" applyFont="1" applyBorder="1" applyAlignment="1">
      <alignment horizontal="center" vertical="center"/>
    </xf>
    <xf numFmtId="173" fontId="2" fillId="0" borderId="16" xfId="23" applyNumberFormat="1" applyFont="1" applyBorder="1" applyAlignment="1">
      <alignment horizontal="center" vertical="center"/>
    </xf>
  </cellXfs>
  <cellStyles count="32">
    <cellStyle name="Millares" xfId="1" builtinId="3"/>
    <cellStyle name="Millares 14" xfId="3"/>
    <cellStyle name="Millares 14 2" xfId="4"/>
    <cellStyle name="Millares 2" xfId="5"/>
    <cellStyle name="Millares 2 2" xfId="11"/>
    <cellStyle name="Millares 3" xfId="12"/>
    <cellStyle name="Millares 3 2" xfId="8"/>
    <cellStyle name="Millares 4" xfId="13"/>
    <cellStyle name="Millares 4 2" xfId="10"/>
    <cellStyle name="Millares 4 3" xfId="27"/>
    <cellStyle name="Millares 4 3 2" xfId="30"/>
    <cellStyle name="Millares 4 5" xfId="29"/>
    <cellStyle name="Millares 5" xfId="14"/>
    <cellStyle name="Moneda 2" xfId="6"/>
    <cellStyle name="Moneda 3" xfId="15"/>
    <cellStyle name="Normal" xfId="0" builtinId="0"/>
    <cellStyle name="Normal 2" xfId="2"/>
    <cellStyle name="Normal 2 2" xfId="16"/>
    <cellStyle name="Normal 3" xfId="17"/>
    <cellStyle name="Normal 3 2" xfId="18"/>
    <cellStyle name="Normal 3 5" xfId="19"/>
    <cellStyle name="Normal 4" xfId="20"/>
    <cellStyle name="Normal 5" xfId="21"/>
    <cellStyle name="Normal 5 2" xfId="22"/>
    <cellStyle name="Normal 6" xfId="9"/>
    <cellStyle name="Normal 7" xfId="31"/>
    <cellStyle name="Normal 7 2" xfId="26"/>
    <cellStyle name="Normal 7 4" xfId="28"/>
    <cellStyle name="Porcentaje" xfId="7" builtinId="5"/>
    <cellStyle name="Porcentaje 2" xfId="23"/>
    <cellStyle name="Porcentual 2" xfId="24"/>
    <cellStyle name="TableStyleLight1" xfId="25"/>
  </cellStyles>
  <dxfs count="0"/>
  <tableStyles count="0" defaultTableStyle="TableStyleMedium2" defaultPivotStyle="PivotStyleLight16"/>
  <colors>
    <mruColors>
      <color rgb="FFFF66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la047\Downloads\Users\Usuario\Desktop\PLAN_INVERSIONES_2_P.D.xlsx(VERSION_ANTONIO%2021%20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i"/>
      <sheetName val="MODIFICADO 25 NOV"/>
      <sheetName val="MODIFICADO 24 FEB (12)"/>
      <sheetName val="PTO 24 FEB"/>
      <sheetName val=" EGRE SEC CENT"/>
      <sheetName val="ING SEC CENT"/>
      <sheetName val="PROYECTOS ESTRATEGICOS"/>
      <sheetName val="Gastos_Inversión_2012"/>
      <sheetName val="RESUMEN"/>
      <sheetName val="POAI 2012-2015"/>
      <sheetName val="POR SECTORES EJECUTADO 31 DE M"/>
      <sheetName val="Analisis de alternativas"/>
      <sheetName val="ftes y usos"/>
      <sheetName val="Deuda"/>
      <sheetName val="SGP"/>
      <sheetName val="INDICADORES DEUDA"/>
      <sheetName val="Hoja3"/>
      <sheetName val="Hoja2"/>
    </sheetNames>
    <sheetDataSet>
      <sheetData sheetId="0" refreshError="1"/>
      <sheetData sheetId="1" refreshError="1"/>
      <sheetData sheetId="2" refreshError="1"/>
      <sheetData sheetId="3" refreshError="1"/>
      <sheetData sheetId="4">
        <row r="102">
          <cell r="AA102">
            <v>219902577500</v>
          </cell>
        </row>
      </sheetData>
      <sheetData sheetId="5">
        <row r="5">
          <cell r="Z5">
            <v>127071249624</v>
          </cell>
        </row>
      </sheetData>
      <sheetData sheetId="6">
        <row r="29">
          <cell r="G29">
            <v>301227119205.59802</v>
          </cell>
        </row>
      </sheetData>
      <sheetData sheetId="7"/>
      <sheetData sheetId="8" refreshError="1"/>
      <sheetData sheetId="9">
        <row r="449">
          <cell r="Z449">
            <v>280820231681</v>
          </cell>
        </row>
      </sheetData>
      <sheetData sheetId="10">
        <row r="437">
          <cell r="M437">
            <v>16651493620</v>
          </cell>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M110"/>
  <sheetViews>
    <sheetView topLeftCell="AF11" zoomScale="70" zoomScaleNormal="70" workbookViewId="0">
      <pane ySplit="3" topLeftCell="A29" activePane="bottomLeft" state="frozen"/>
      <selection activeCell="Y11" sqref="Y11"/>
      <selection pane="bottomLeft" activeCell="AA77" sqref="AA77"/>
    </sheetView>
  </sheetViews>
  <sheetFormatPr baseColWidth="10" defaultColWidth="11.42578125" defaultRowHeight="15" x14ac:dyDescent="0.25"/>
  <cols>
    <col min="1" max="1" width="11.42578125" style="4"/>
    <col min="2" max="2" width="6.7109375" style="4" customWidth="1"/>
    <col min="3" max="3" width="6.42578125" style="4" customWidth="1"/>
    <col min="4" max="4" width="22.7109375" style="4" customWidth="1"/>
    <col min="5" max="5" width="7.28515625" style="4" customWidth="1"/>
    <col min="6" max="6" width="19.5703125" style="4" customWidth="1"/>
    <col min="7" max="7" width="8.140625" style="4" customWidth="1"/>
    <col min="8" max="8" width="38" style="4" customWidth="1"/>
    <col min="9" max="9" width="6.5703125" style="4" customWidth="1"/>
    <col min="10" max="10" width="11.7109375" style="4" customWidth="1"/>
    <col min="11" max="11" width="21.5703125" style="4" customWidth="1"/>
    <col min="12" max="12" width="8.7109375" style="4" customWidth="1"/>
    <col min="13" max="13" width="11.7109375" style="4" customWidth="1"/>
    <col min="14" max="14" width="8.7109375" style="4" customWidth="1"/>
    <col min="15" max="15" width="12.42578125" style="4" customWidth="1"/>
    <col min="16" max="16" width="12" style="4" customWidth="1"/>
    <col min="17" max="17" width="13.140625" style="4" customWidth="1"/>
    <col min="18" max="18" width="13.85546875" style="4" customWidth="1"/>
    <col min="19" max="19" width="14.28515625" style="4" hidden="1" customWidth="1"/>
    <col min="20" max="20" width="11.5703125" style="4" hidden="1" customWidth="1"/>
    <col min="21" max="21" width="15.140625" style="4" hidden="1" customWidth="1"/>
    <col min="22" max="22" width="11.28515625" style="4" hidden="1" customWidth="1"/>
    <col min="23" max="23" width="13.85546875" style="4" hidden="1" customWidth="1"/>
    <col min="24" max="24" width="11.7109375" style="4" hidden="1" customWidth="1"/>
    <col min="25" max="25" width="61.42578125" style="4" customWidth="1"/>
    <col min="26" max="26" width="7.7109375" style="25" customWidth="1"/>
    <col min="27" max="27" width="11.85546875" style="4" customWidth="1"/>
    <col min="28" max="28" width="15.7109375" style="4" customWidth="1"/>
    <col min="29" max="29" width="79.85546875" style="4" customWidth="1"/>
    <col min="30" max="30" width="34.42578125" style="7" customWidth="1"/>
    <col min="31" max="31" width="21.42578125" style="4" customWidth="1"/>
    <col min="32" max="32" width="23.42578125" style="4" customWidth="1"/>
    <col min="33" max="33" width="28" style="4" customWidth="1"/>
    <col min="34" max="34" width="21.42578125" style="4" customWidth="1"/>
    <col min="35" max="35" width="19.28515625" style="4" customWidth="1"/>
    <col min="36" max="36" width="30" style="8" customWidth="1"/>
    <col min="37" max="37" width="17.85546875" style="28" customWidth="1"/>
    <col min="38" max="39" width="17.7109375" style="4" hidden="1" customWidth="1"/>
    <col min="40" max="40" width="17.85546875" style="4" hidden="1" customWidth="1"/>
    <col min="41" max="41" width="16.42578125" style="4" hidden="1" customWidth="1"/>
    <col min="42" max="42" width="12.140625" style="4" hidden="1" customWidth="1"/>
    <col min="43" max="43" width="19.85546875" style="4" customWidth="1"/>
    <col min="44" max="44" width="18.5703125" style="4" customWidth="1"/>
    <col min="45" max="45" width="17.7109375" style="4" customWidth="1"/>
    <col min="46" max="46" width="18.7109375" style="4" customWidth="1"/>
    <col min="47" max="47" width="11" style="4" customWidth="1"/>
    <col min="48" max="48" width="22" style="4" hidden="1" customWidth="1"/>
    <col min="49" max="49" width="20.85546875" style="4" hidden="1" customWidth="1"/>
    <col min="50" max="51" width="17.42578125" style="10" hidden="1" customWidth="1"/>
    <col min="52" max="52" width="15.5703125" style="10" hidden="1" customWidth="1"/>
    <col min="53" max="53" width="16" style="10" hidden="1" customWidth="1"/>
    <col min="54" max="54" width="16.5703125" style="10" hidden="1" customWidth="1"/>
    <col min="55" max="55" width="16.7109375" style="10" hidden="1" customWidth="1"/>
    <col min="56" max="56" width="15.85546875" style="10" hidden="1" customWidth="1"/>
    <col min="57" max="57" width="15.140625" style="10" hidden="1" customWidth="1"/>
    <col min="58" max="58" width="15.28515625" style="10" hidden="1" customWidth="1"/>
    <col min="59" max="59" width="15.5703125" style="10" hidden="1" customWidth="1"/>
    <col min="60" max="60" width="15.85546875" style="10" hidden="1" customWidth="1"/>
    <col min="61" max="61" width="15.42578125" style="10" hidden="1" customWidth="1"/>
    <col min="62" max="62" width="15.5703125" style="10" hidden="1" customWidth="1"/>
    <col min="63" max="63" width="29.140625" style="4" customWidth="1"/>
    <col min="64" max="64" width="14.140625" style="4" bestFit="1" customWidth="1"/>
    <col min="65" max="65" width="22.140625" style="4" customWidth="1"/>
    <col min="66" max="66" width="15.140625" style="4" bestFit="1" customWidth="1"/>
    <col min="67" max="16384" width="11.42578125" style="4"/>
  </cols>
  <sheetData>
    <row r="2" spans="1:63" s="2" customFormat="1" ht="15.75" x14ac:dyDescent="0.25">
      <c r="A2" s="1"/>
      <c r="B2" s="709" t="s">
        <v>0</v>
      </c>
      <c r="C2" s="709"/>
      <c r="D2" s="709"/>
      <c r="E2" s="709"/>
      <c r="F2" s="709"/>
      <c r="G2" s="709"/>
      <c r="H2" s="709"/>
      <c r="I2" s="709"/>
      <c r="J2" s="709"/>
      <c r="K2" s="709"/>
      <c r="L2" s="709"/>
      <c r="M2" s="709"/>
      <c r="N2" s="709"/>
      <c r="O2" s="709"/>
      <c r="P2" s="709"/>
      <c r="Q2" s="709"/>
      <c r="R2" s="709"/>
      <c r="S2" s="709"/>
      <c r="T2" s="709"/>
      <c r="U2" s="709"/>
      <c r="V2" s="709"/>
      <c r="W2" s="709"/>
      <c r="X2" s="709"/>
      <c r="Y2" s="709"/>
      <c r="Z2" s="709"/>
      <c r="AA2" s="709"/>
      <c r="AB2" s="709"/>
      <c r="AC2" s="709"/>
      <c r="AD2" s="709"/>
      <c r="AE2" s="709"/>
      <c r="AF2" s="709"/>
      <c r="AG2" s="709"/>
      <c r="AH2" s="709"/>
      <c r="AI2" s="709"/>
      <c r="AJ2" s="709"/>
      <c r="AK2" s="709"/>
      <c r="AL2" s="709"/>
      <c r="AM2" s="709"/>
      <c r="AN2" s="709"/>
      <c r="AO2" s="709"/>
      <c r="AP2" s="709"/>
      <c r="AQ2" s="709"/>
      <c r="AR2" s="709"/>
      <c r="AS2" s="709"/>
      <c r="AT2" s="709"/>
      <c r="AU2" s="709"/>
      <c r="AV2" s="709"/>
      <c r="AW2" s="709"/>
      <c r="AX2" s="709"/>
      <c r="AY2" s="709"/>
      <c r="AZ2" s="709"/>
      <c r="BA2" s="709"/>
      <c r="BB2" s="709"/>
      <c r="BC2" s="709"/>
      <c r="BD2" s="709"/>
      <c r="BE2" s="709"/>
      <c r="BF2" s="709"/>
      <c r="BG2" s="709"/>
      <c r="BH2" s="709"/>
      <c r="BI2" s="709"/>
      <c r="BJ2" s="709"/>
      <c r="BK2" s="709"/>
    </row>
    <row r="3" spans="1:63" ht="21" customHeight="1" x14ac:dyDescent="0.25">
      <c r="A3" s="23"/>
      <c r="B3" s="737" t="s">
        <v>1</v>
      </c>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737"/>
      <c r="AJ3" s="737"/>
      <c r="AK3" s="737"/>
      <c r="AL3" s="737"/>
      <c r="AM3" s="737"/>
      <c r="AN3" s="737"/>
      <c r="AO3" s="737"/>
      <c r="AP3" s="737"/>
      <c r="AQ3" s="737"/>
      <c r="AR3" s="737"/>
      <c r="AS3" s="737"/>
      <c r="AT3" s="737"/>
      <c r="AU3" s="737"/>
      <c r="AV3" s="737"/>
      <c r="AW3" s="737"/>
      <c r="AX3" s="737"/>
      <c r="AY3" s="737"/>
      <c r="AZ3" s="737"/>
      <c r="BA3" s="737"/>
      <c r="BB3" s="737"/>
      <c r="BC3" s="737"/>
      <c r="BD3" s="737"/>
      <c r="BE3" s="737"/>
      <c r="BF3" s="737"/>
      <c r="BG3" s="737"/>
      <c r="BH3" s="737"/>
      <c r="BI3" s="4"/>
      <c r="BJ3" s="4"/>
    </row>
    <row r="4" spans="1:63" ht="21.75" customHeight="1" x14ac:dyDescent="0.25">
      <c r="A4" s="23"/>
      <c r="B4" s="737" t="s">
        <v>2</v>
      </c>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737"/>
      <c r="BA4" s="737"/>
      <c r="BB4" s="737"/>
      <c r="BC4" s="737"/>
      <c r="BD4" s="737"/>
      <c r="BE4" s="737"/>
      <c r="BF4" s="737"/>
      <c r="BG4" s="737"/>
      <c r="BH4" s="737"/>
      <c r="BI4" s="4"/>
      <c r="BJ4" s="4"/>
    </row>
    <row r="5" spans="1:63" ht="21" customHeight="1" x14ac:dyDescent="0.25">
      <c r="A5" s="23"/>
      <c r="B5" s="741" t="s">
        <v>3</v>
      </c>
      <c r="C5" s="741"/>
      <c r="D5" s="741"/>
      <c r="E5" s="741"/>
      <c r="F5" s="741"/>
      <c r="G5" s="741"/>
      <c r="H5" s="741"/>
      <c r="I5" s="741"/>
      <c r="J5" s="741"/>
      <c r="K5" s="741"/>
      <c r="L5" s="741"/>
      <c r="M5" s="741"/>
      <c r="N5" s="741"/>
      <c r="O5" s="741"/>
      <c r="P5" s="741"/>
      <c r="Q5" s="741"/>
      <c r="R5" s="741"/>
      <c r="S5" s="741"/>
      <c r="T5" s="741"/>
      <c r="U5" s="741"/>
      <c r="V5" s="741"/>
      <c r="W5" s="741"/>
      <c r="X5" s="741"/>
      <c r="Y5" s="741"/>
      <c r="Z5" s="741"/>
      <c r="AA5" s="741"/>
      <c r="AB5" s="741"/>
      <c r="AC5" s="741"/>
      <c r="AD5" s="741"/>
      <c r="AE5" s="741"/>
      <c r="AF5" s="741"/>
      <c r="AG5" s="741"/>
      <c r="AH5" s="741"/>
      <c r="AI5" s="741"/>
      <c r="AJ5" s="741"/>
      <c r="AK5" s="741"/>
      <c r="AL5" s="741"/>
      <c r="AM5" s="741"/>
      <c r="AN5" s="741"/>
      <c r="AO5" s="741"/>
      <c r="AP5" s="741"/>
      <c r="AQ5" s="741"/>
      <c r="AR5" s="741"/>
      <c r="AS5" s="741"/>
      <c r="AT5" s="741"/>
      <c r="AU5" s="741"/>
      <c r="AV5" s="741"/>
      <c r="AW5" s="741"/>
      <c r="AX5" s="741"/>
      <c r="AY5" s="741"/>
      <c r="AZ5" s="741"/>
      <c r="BA5" s="741"/>
      <c r="BB5" s="741"/>
      <c r="BC5" s="741"/>
      <c r="BD5" s="741"/>
      <c r="BE5" s="741"/>
      <c r="BF5" s="741"/>
      <c r="BG5" s="741"/>
      <c r="BH5" s="741"/>
      <c r="BI5" s="4"/>
      <c r="BJ5" s="4"/>
    </row>
    <row r="6" spans="1:63" ht="24" customHeight="1" x14ac:dyDescent="0.25">
      <c r="A6" s="23"/>
      <c r="B6" s="737" t="s">
        <v>4</v>
      </c>
      <c r="C6" s="737"/>
      <c r="D6" s="737"/>
      <c r="E6" s="737"/>
      <c r="F6" s="737"/>
      <c r="G6" s="737"/>
      <c r="H6" s="737"/>
      <c r="I6" s="737"/>
      <c r="J6" s="737"/>
      <c r="K6" s="737"/>
      <c r="L6" s="737"/>
      <c r="M6" s="737"/>
      <c r="N6" s="737"/>
      <c r="O6" s="737"/>
      <c r="P6" s="737"/>
      <c r="Q6" s="737"/>
      <c r="R6" s="737"/>
      <c r="S6" s="737"/>
      <c r="T6" s="737"/>
      <c r="U6" s="737"/>
      <c r="V6" s="737"/>
      <c r="W6" s="737"/>
      <c r="X6" s="737"/>
      <c r="Y6" s="737"/>
      <c r="Z6" s="737"/>
      <c r="AA6" s="737"/>
      <c r="AB6" s="737"/>
      <c r="AC6" s="737"/>
      <c r="AD6" s="737"/>
      <c r="AE6" s="737"/>
      <c r="AF6" s="737"/>
      <c r="AG6" s="737"/>
      <c r="AH6" s="737"/>
      <c r="AI6" s="737"/>
      <c r="AJ6" s="737"/>
      <c r="AK6" s="737"/>
      <c r="AL6" s="737"/>
      <c r="AM6" s="737"/>
      <c r="AN6" s="737"/>
      <c r="AO6" s="737"/>
      <c r="AP6" s="737"/>
      <c r="AQ6" s="737"/>
      <c r="AR6" s="737"/>
      <c r="AS6" s="737"/>
      <c r="AT6" s="737"/>
      <c r="AU6" s="737"/>
      <c r="AV6" s="737"/>
      <c r="AW6" s="737"/>
      <c r="AX6" s="737"/>
      <c r="AY6" s="737"/>
      <c r="AZ6" s="737"/>
      <c r="BA6" s="737"/>
      <c r="BB6" s="737"/>
      <c r="BC6" s="737"/>
      <c r="BD6" s="737"/>
      <c r="BE6" s="737"/>
      <c r="BF6" s="737"/>
      <c r="BG6" s="737"/>
      <c r="BH6" s="737"/>
      <c r="BI6" s="4"/>
      <c r="BJ6" s="4"/>
    </row>
    <row r="7" spans="1:63" ht="15.75" x14ac:dyDescent="0.25">
      <c r="A7" s="23"/>
      <c r="B7" s="737" t="s">
        <v>5</v>
      </c>
      <c r="C7" s="737"/>
      <c r="D7" s="737"/>
      <c r="E7" s="737"/>
      <c r="F7" s="737"/>
      <c r="G7" s="737"/>
      <c r="H7" s="737"/>
      <c r="I7" s="737"/>
      <c r="J7" s="737"/>
      <c r="K7" s="737"/>
      <c r="L7" s="737"/>
      <c r="M7" s="737"/>
      <c r="N7" s="737"/>
      <c r="O7" s="737"/>
      <c r="P7" s="737"/>
      <c r="Q7" s="737"/>
      <c r="R7" s="737"/>
      <c r="S7" s="737"/>
      <c r="T7" s="737"/>
      <c r="U7" s="737"/>
      <c r="V7" s="737"/>
      <c r="W7" s="737"/>
      <c r="X7" s="737"/>
      <c r="Y7" s="737"/>
      <c r="Z7" s="737"/>
      <c r="AA7" s="737"/>
      <c r="AB7" s="737"/>
      <c r="AC7" s="737"/>
      <c r="AD7" s="737"/>
      <c r="AE7" s="737"/>
      <c r="AF7" s="737"/>
      <c r="AG7" s="737"/>
      <c r="AH7" s="737"/>
      <c r="AI7" s="737"/>
      <c r="AJ7" s="737"/>
      <c r="AK7" s="737"/>
      <c r="AL7" s="737"/>
      <c r="AM7" s="737"/>
      <c r="AN7" s="737"/>
      <c r="AO7" s="737"/>
      <c r="AP7" s="737"/>
      <c r="AQ7" s="737"/>
      <c r="AR7" s="737"/>
      <c r="AS7" s="737"/>
      <c r="AT7" s="737"/>
      <c r="AU7" s="737"/>
      <c r="AV7" s="737"/>
      <c r="AW7" s="737"/>
      <c r="AX7" s="737"/>
      <c r="AY7" s="737"/>
      <c r="AZ7" s="737"/>
      <c r="BA7" s="737"/>
      <c r="BB7" s="737"/>
      <c r="BC7" s="737"/>
      <c r="BD7" s="737"/>
      <c r="BE7" s="737"/>
      <c r="BF7" s="737"/>
      <c r="BG7" s="737"/>
      <c r="BH7" s="737"/>
      <c r="BI7" s="4"/>
      <c r="BJ7" s="4"/>
    </row>
    <row r="8" spans="1:63" ht="36.75" customHeight="1" x14ac:dyDescent="0.25">
      <c r="A8" s="23"/>
      <c r="B8" s="737" t="s">
        <v>6</v>
      </c>
      <c r="C8" s="737"/>
      <c r="D8" s="737"/>
      <c r="E8" s="737"/>
      <c r="F8" s="737"/>
      <c r="G8" s="737"/>
      <c r="H8" s="737"/>
      <c r="I8" s="737"/>
      <c r="J8" s="737"/>
      <c r="K8" s="737"/>
      <c r="L8" s="737"/>
      <c r="M8" s="737"/>
      <c r="N8" s="737"/>
      <c r="O8" s="737"/>
      <c r="P8" s="737"/>
      <c r="Q8" s="737"/>
      <c r="R8" s="737"/>
      <c r="S8" s="737"/>
      <c r="T8" s="737"/>
      <c r="U8" s="737"/>
      <c r="V8" s="737"/>
      <c r="W8" s="737"/>
      <c r="X8" s="737"/>
      <c r="Y8" s="737"/>
      <c r="Z8" s="737"/>
      <c r="AA8" s="737"/>
      <c r="AB8" s="737"/>
      <c r="AC8" s="737"/>
      <c r="AD8" s="737"/>
      <c r="AE8" s="737"/>
      <c r="AF8" s="737"/>
      <c r="AG8" s="737"/>
      <c r="AH8" s="737"/>
      <c r="AI8" s="737"/>
      <c r="AJ8" s="737"/>
      <c r="AK8" s="737"/>
      <c r="AL8" s="737"/>
      <c r="AM8" s="737"/>
      <c r="AN8" s="737"/>
      <c r="AO8" s="737"/>
      <c r="AP8" s="737"/>
      <c r="AQ8" s="737"/>
      <c r="AR8" s="737"/>
      <c r="AS8" s="737"/>
      <c r="AT8" s="737"/>
      <c r="AU8" s="737"/>
      <c r="AV8" s="737"/>
      <c r="AW8" s="737"/>
      <c r="AX8" s="737"/>
      <c r="AY8" s="737"/>
      <c r="AZ8" s="737"/>
      <c r="BA8" s="737"/>
      <c r="BB8" s="737"/>
      <c r="BC8" s="737"/>
      <c r="BD8" s="737"/>
      <c r="BE8" s="737"/>
      <c r="BF8" s="737"/>
      <c r="BG8" s="737"/>
      <c r="BH8" s="737"/>
      <c r="BI8" s="4"/>
      <c r="BJ8" s="4"/>
    </row>
    <row r="9" spans="1:63" s="2" customFormat="1" ht="18.75" customHeight="1" x14ac:dyDescent="0.2">
      <c r="A9" s="3"/>
      <c r="B9" s="22"/>
      <c r="C9" s="22"/>
      <c r="D9" s="22"/>
      <c r="E9" s="22"/>
      <c r="F9" s="22"/>
      <c r="G9" s="22"/>
      <c r="H9" s="22"/>
      <c r="I9" s="22"/>
      <c r="J9" s="22"/>
      <c r="K9" s="22"/>
      <c r="L9" s="22"/>
      <c r="M9" s="22"/>
      <c r="N9" s="22"/>
      <c r="O9" s="22"/>
      <c r="P9" s="22"/>
      <c r="Q9" s="22"/>
      <c r="R9" s="22"/>
      <c r="S9" s="22"/>
      <c r="T9" s="22"/>
      <c r="U9" s="22"/>
      <c r="V9" s="22"/>
      <c r="W9" s="22"/>
      <c r="X9" s="22"/>
      <c r="Y9" s="22"/>
      <c r="Z9" s="24"/>
      <c r="AA9" s="22"/>
      <c r="AB9" s="22"/>
      <c r="AC9" s="22"/>
      <c r="AD9" s="22"/>
      <c r="AE9" s="22"/>
      <c r="AF9" s="22"/>
      <c r="AG9" s="22"/>
      <c r="AH9" s="22"/>
      <c r="AI9" s="22"/>
      <c r="AJ9" s="22"/>
      <c r="AK9" s="27"/>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row>
    <row r="10" spans="1:63" ht="15.75" thickBot="1" x14ac:dyDescent="0.3">
      <c r="B10" s="710" t="s">
        <v>7</v>
      </c>
      <c r="C10" s="710"/>
      <c r="D10" s="710"/>
      <c r="E10" s="710"/>
      <c r="F10" s="710"/>
      <c r="G10" s="710"/>
      <c r="H10" s="710"/>
      <c r="I10" s="710"/>
      <c r="J10" s="710"/>
      <c r="K10" s="710"/>
      <c r="L10" s="710"/>
      <c r="M10" s="710"/>
      <c r="N10" s="710"/>
      <c r="O10" s="710"/>
      <c r="P10" s="710"/>
      <c r="Q10" s="710"/>
      <c r="R10" s="710"/>
      <c r="S10" s="710"/>
      <c r="T10" s="710"/>
      <c r="U10" s="710"/>
      <c r="V10" s="710"/>
      <c r="W10" s="710"/>
      <c r="X10" s="710"/>
      <c r="Y10" s="710"/>
      <c r="Z10" s="710"/>
      <c r="AA10" s="710"/>
      <c r="AB10" s="710"/>
      <c r="AC10" s="710"/>
      <c r="AD10" s="710"/>
      <c r="AE10" s="710"/>
      <c r="AF10" s="710"/>
      <c r="AG10" s="710"/>
      <c r="AH10" s="710"/>
      <c r="AI10" s="710"/>
      <c r="AJ10" s="710"/>
      <c r="AK10" s="710"/>
      <c r="AL10" s="710"/>
      <c r="AM10" s="710"/>
      <c r="AN10" s="710"/>
      <c r="AO10" s="710"/>
      <c r="AP10" s="710"/>
      <c r="AQ10" s="710"/>
      <c r="AR10" s="710"/>
      <c r="AS10" s="710"/>
      <c r="AT10" s="710"/>
      <c r="AU10" s="710"/>
      <c r="AV10" s="710"/>
      <c r="AW10" s="710"/>
      <c r="AX10" s="26"/>
      <c r="AY10" s="26"/>
      <c r="AZ10" s="26"/>
      <c r="BA10" s="26"/>
      <c r="BB10" s="26"/>
      <c r="BC10" s="26"/>
      <c r="BD10" s="26"/>
      <c r="BE10" s="26"/>
      <c r="BF10" s="26"/>
      <c r="BG10" s="26"/>
      <c r="BH10" s="26"/>
      <c r="BI10" s="26"/>
      <c r="BJ10" s="26"/>
    </row>
    <row r="11" spans="1:63" ht="26.25" customHeight="1" x14ac:dyDescent="0.25">
      <c r="B11" s="704" t="s">
        <v>8</v>
      </c>
      <c r="C11" s="699" t="s">
        <v>9</v>
      </c>
      <c r="D11" s="699" t="s">
        <v>10</v>
      </c>
      <c r="E11" s="699" t="s">
        <v>9</v>
      </c>
      <c r="F11" s="738" t="s">
        <v>11</v>
      </c>
      <c r="G11" s="699" t="s">
        <v>9</v>
      </c>
      <c r="H11" s="699" t="s">
        <v>12</v>
      </c>
      <c r="I11" s="720" t="s">
        <v>9</v>
      </c>
      <c r="J11" s="720" t="s">
        <v>13</v>
      </c>
      <c r="K11" s="739" t="s">
        <v>14</v>
      </c>
      <c r="L11" s="740"/>
      <c r="M11" s="740"/>
      <c r="N11" s="740"/>
      <c r="O11" s="740"/>
      <c r="P11" s="740"/>
      <c r="Q11" s="740"/>
      <c r="R11" s="740"/>
      <c r="S11" s="740"/>
      <c r="T11" s="740"/>
      <c r="U11" s="740"/>
      <c r="V11" s="740"/>
      <c r="W11" s="740"/>
      <c r="X11" s="740"/>
      <c r="Y11" s="699" t="s">
        <v>15</v>
      </c>
      <c r="Z11" s="732" t="s">
        <v>9</v>
      </c>
      <c r="AA11" s="699" t="s">
        <v>16</v>
      </c>
      <c r="AB11" s="699" t="s">
        <v>17</v>
      </c>
      <c r="AC11" s="720" t="s">
        <v>18</v>
      </c>
      <c r="AD11" s="720" t="s">
        <v>19</v>
      </c>
      <c r="AE11" s="720" t="s">
        <v>20</v>
      </c>
      <c r="AF11" s="699" t="s">
        <v>21</v>
      </c>
      <c r="AG11" s="699" t="s">
        <v>22</v>
      </c>
      <c r="AH11" s="720" t="s">
        <v>23</v>
      </c>
      <c r="AI11" s="734" t="s">
        <v>24</v>
      </c>
      <c r="AJ11" s="735"/>
      <c r="AK11" s="735"/>
      <c r="AL11" s="735"/>
      <c r="AM11" s="735"/>
      <c r="AN11" s="735"/>
      <c r="AO11" s="735"/>
      <c r="AP11" s="735"/>
      <c r="AQ11" s="735"/>
      <c r="AR11" s="735"/>
      <c r="AS11" s="735"/>
      <c r="AT11" s="735"/>
      <c r="AU11" s="735"/>
      <c r="AV11" s="735"/>
      <c r="AW11" s="735"/>
      <c r="AX11" s="735"/>
      <c r="AY11" s="735"/>
      <c r="AZ11" s="735"/>
      <c r="BA11" s="735"/>
      <c r="BB11" s="735"/>
      <c r="BC11" s="735"/>
      <c r="BD11" s="735"/>
      <c r="BE11" s="735"/>
      <c r="BF11" s="735"/>
      <c r="BG11" s="735"/>
      <c r="BH11" s="735"/>
      <c r="BI11" s="735"/>
      <c r="BJ11" s="736"/>
      <c r="BK11" s="711" t="s">
        <v>25</v>
      </c>
    </row>
    <row r="12" spans="1:63" ht="29.25" customHeight="1" x14ac:dyDescent="0.25">
      <c r="B12" s="705"/>
      <c r="C12" s="700"/>
      <c r="D12" s="697"/>
      <c r="E12" s="700"/>
      <c r="F12" s="715"/>
      <c r="G12" s="700"/>
      <c r="H12" s="717"/>
      <c r="I12" s="721"/>
      <c r="J12" s="721"/>
      <c r="K12" s="713" t="s">
        <v>26</v>
      </c>
      <c r="L12" s="715" t="s">
        <v>27</v>
      </c>
      <c r="M12" s="715" t="s">
        <v>28</v>
      </c>
      <c r="N12" s="715" t="s">
        <v>29</v>
      </c>
      <c r="O12" s="715" t="s">
        <v>30</v>
      </c>
      <c r="P12" s="715" t="s">
        <v>31</v>
      </c>
      <c r="Q12" s="715" t="s">
        <v>32</v>
      </c>
      <c r="R12" s="715" t="s">
        <v>31</v>
      </c>
      <c r="S12" s="715" t="s">
        <v>33</v>
      </c>
      <c r="T12" s="715" t="s">
        <v>31</v>
      </c>
      <c r="U12" s="715" t="s">
        <v>34</v>
      </c>
      <c r="V12" s="715" t="s">
        <v>31</v>
      </c>
      <c r="W12" s="715" t="s">
        <v>35</v>
      </c>
      <c r="X12" s="715" t="s">
        <v>31</v>
      </c>
      <c r="Y12" s="717"/>
      <c r="Z12" s="733"/>
      <c r="AA12" s="717"/>
      <c r="AB12" s="717"/>
      <c r="AC12" s="721"/>
      <c r="AD12" s="721"/>
      <c r="AE12" s="721"/>
      <c r="AF12" s="717"/>
      <c r="AG12" s="717"/>
      <c r="AH12" s="721"/>
      <c r="AI12" s="697" t="s">
        <v>36</v>
      </c>
      <c r="AJ12" s="727" t="s">
        <v>37</v>
      </c>
      <c r="AK12" s="697" t="s">
        <v>38</v>
      </c>
      <c r="AL12" s="697" t="s">
        <v>39</v>
      </c>
      <c r="AM12" s="697" t="s">
        <v>40</v>
      </c>
      <c r="AN12" s="722" t="s">
        <v>41</v>
      </c>
      <c r="AO12" s="718" t="s">
        <v>42</v>
      </c>
      <c r="AP12" s="707" t="s">
        <v>43</v>
      </c>
      <c r="AQ12" s="697" t="s">
        <v>44</v>
      </c>
      <c r="AR12" s="697" t="s">
        <v>45</v>
      </c>
      <c r="AS12" s="722" t="s">
        <v>46</v>
      </c>
      <c r="AT12" s="718" t="s">
        <v>47</v>
      </c>
      <c r="AU12" s="707" t="s">
        <v>48</v>
      </c>
      <c r="AV12" s="702" t="s">
        <v>49</v>
      </c>
      <c r="AW12" s="702" t="s">
        <v>50</v>
      </c>
      <c r="AX12" s="722" t="s">
        <v>51</v>
      </c>
      <c r="AY12" s="718" t="s">
        <v>52</v>
      </c>
      <c r="AZ12" s="707" t="s">
        <v>53</v>
      </c>
      <c r="BA12" s="702" t="s">
        <v>54</v>
      </c>
      <c r="BB12" s="702" t="s">
        <v>55</v>
      </c>
      <c r="BC12" s="722" t="s">
        <v>56</v>
      </c>
      <c r="BD12" s="718" t="s">
        <v>57</v>
      </c>
      <c r="BE12" s="707" t="s">
        <v>58</v>
      </c>
      <c r="BF12" s="702" t="s">
        <v>59</v>
      </c>
      <c r="BG12" s="702" t="s">
        <v>60</v>
      </c>
      <c r="BH12" s="722" t="s">
        <v>61</v>
      </c>
      <c r="BI12" s="718" t="s">
        <v>62</v>
      </c>
      <c r="BJ12" s="707" t="s">
        <v>63</v>
      </c>
      <c r="BK12" s="712"/>
    </row>
    <row r="13" spans="1:63" ht="30.75" customHeight="1" x14ac:dyDescent="0.25">
      <c r="B13" s="706"/>
      <c r="C13" s="701"/>
      <c r="D13" s="718"/>
      <c r="E13" s="701"/>
      <c r="F13" s="719"/>
      <c r="G13" s="701"/>
      <c r="H13" s="698"/>
      <c r="I13" s="721"/>
      <c r="J13" s="721"/>
      <c r="K13" s="714"/>
      <c r="L13" s="716"/>
      <c r="M13" s="719"/>
      <c r="N13" s="719"/>
      <c r="O13" s="719"/>
      <c r="P13" s="719"/>
      <c r="Q13" s="719"/>
      <c r="R13" s="719"/>
      <c r="S13" s="719"/>
      <c r="T13" s="719"/>
      <c r="U13" s="719"/>
      <c r="V13" s="719"/>
      <c r="W13" s="719"/>
      <c r="X13" s="719"/>
      <c r="Y13" s="698"/>
      <c r="Z13" s="733"/>
      <c r="AA13" s="698"/>
      <c r="AB13" s="698"/>
      <c r="AC13" s="721"/>
      <c r="AD13" s="721"/>
      <c r="AE13" s="721"/>
      <c r="AF13" s="698"/>
      <c r="AG13" s="698"/>
      <c r="AH13" s="721"/>
      <c r="AI13" s="698"/>
      <c r="AJ13" s="728"/>
      <c r="AK13" s="698"/>
      <c r="AL13" s="698"/>
      <c r="AM13" s="718"/>
      <c r="AN13" s="723"/>
      <c r="AO13" s="721"/>
      <c r="AP13" s="708"/>
      <c r="AQ13" s="698"/>
      <c r="AR13" s="718"/>
      <c r="AS13" s="723"/>
      <c r="AT13" s="721"/>
      <c r="AU13" s="708"/>
      <c r="AV13" s="703"/>
      <c r="AW13" s="703"/>
      <c r="AX13" s="723"/>
      <c r="AY13" s="721"/>
      <c r="AZ13" s="708"/>
      <c r="BA13" s="703"/>
      <c r="BB13" s="703"/>
      <c r="BC13" s="723"/>
      <c r="BD13" s="721"/>
      <c r="BE13" s="708"/>
      <c r="BF13" s="703"/>
      <c r="BG13" s="703"/>
      <c r="BH13" s="723"/>
      <c r="BI13" s="721"/>
      <c r="BJ13" s="708"/>
      <c r="BK13" s="712"/>
    </row>
    <row r="14" spans="1:63" s="82" customFormat="1" ht="187.5" customHeight="1" x14ac:dyDescent="0.25">
      <c r="B14" s="765" t="s">
        <v>64</v>
      </c>
      <c r="C14" s="765"/>
      <c r="D14" s="768" t="s">
        <v>65</v>
      </c>
      <c r="E14" s="771"/>
      <c r="F14" s="768"/>
      <c r="G14" s="774"/>
      <c r="H14" s="810" t="s">
        <v>66</v>
      </c>
      <c r="I14" s="807"/>
      <c r="J14" s="813" t="s">
        <v>67</v>
      </c>
      <c r="K14" s="813" t="s">
        <v>68</v>
      </c>
      <c r="L14" s="813">
        <v>0</v>
      </c>
      <c r="M14" s="813">
        <v>1</v>
      </c>
      <c r="N14" s="813">
        <v>1</v>
      </c>
      <c r="O14" s="813" t="s">
        <v>69</v>
      </c>
      <c r="P14" s="813" t="s">
        <v>69</v>
      </c>
      <c r="Q14" s="846">
        <f>SUMPRODUCT(Z14:Z20,AA14:AA20)</f>
        <v>0.15</v>
      </c>
      <c r="R14" s="807">
        <f>+Q14/N14</f>
        <v>0.15</v>
      </c>
      <c r="S14" s="168"/>
      <c r="T14" s="168"/>
      <c r="U14" s="168"/>
      <c r="V14" s="168"/>
      <c r="W14" s="168"/>
      <c r="X14" s="168"/>
      <c r="Y14" s="167" t="s">
        <v>70</v>
      </c>
      <c r="Z14" s="166">
        <v>0.5</v>
      </c>
      <c r="AA14" s="166">
        <v>0</v>
      </c>
      <c r="AB14" s="68" t="s">
        <v>71</v>
      </c>
      <c r="AC14" s="69" t="s">
        <v>1849</v>
      </c>
      <c r="AD14" s="69" t="s">
        <v>1848</v>
      </c>
      <c r="AE14" s="667" t="s">
        <v>72</v>
      </c>
      <c r="AF14" s="667" t="s">
        <v>73</v>
      </c>
      <c r="AG14" s="678" t="s">
        <v>74</v>
      </c>
      <c r="AH14" s="667" t="s">
        <v>75</v>
      </c>
      <c r="AI14" s="672" t="s">
        <v>76</v>
      </c>
      <c r="AJ14" s="678" t="s">
        <v>238</v>
      </c>
      <c r="AK14" s="663">
        <v>673561271</v>
      </c>
      <c r="AL14" s="667" t="s">
        <v>69</v>
      </c>
      <c r="AM14" s="667" t="s">
        <v>69</v>
      </c>
      <c r="AN14" s="667" t="s">
        <v>69</v>
      </c>
      <c r="AO14" s="667" t="s">
        <v>69</v>
      </c>
      <c r="AP14" s="667" t="s">
        <v>69</v>
      </c>
      <c r="AQ14" s="665">
        <v>673561271</v>
      </c>
      <c r="AR14" s="663">
        <v>308561271</v>
      </c>
      <c r="AS14" s="663">
        <f>SUM(AQ14:AQ20)</f>
        <v>679329515</v>
      </c>
      <c r="AT14" s="663">
        <f>SUM(AR13:AR19)</f>
        <v>314329515</v>
      </c>
      <c r="AU14" s="675">
        <f>+AT14/AS14</f>
        <v>0.46270551780751057</v>
      </c>
      <c r="AV14" s="70"/>
      <c r="AW14" s="70"/>
      <c r="AX14" s="70"/>
      <c r="AY14" s="70"/>
      <c r="AZ14" s="71"/>
      <c r="BA14" s="70"/>
      <c r="BB14" s="70"/>
      <c r="BC14" s="70"/>
      <c r="BD14" s="70"/>
      <c r="BE14" s="71"/>
      <c r="BF14" s="70"/>
      <c r="BG14" s="70"/>
      <c r="BH14" s="70"/>
      <c r="BI14" s="70"/>
      <c r="BJ14" s="71"/>
      <c r="BK14" s="654" t="s">
        <v>1860</v>
      </c>
    </row>
    <row r="15" spans="1:63" s="82" customFormat="1" ht="171" customHeight="1" x14ac:dyDescent="0.25">
      <c r="B15" s="766"/>
      <c r="C15" s="766"/>
      <c r="D15" s="769"/>
      <c r="E15" s="772"/>
      <c r="F15" s="769"/>
      <c r="G15" s="775"/>
      <c r="H15" s="811"/>
      <c r="I15" s="808"/>
      <c r="J15" s="814"/>
      <c r="K15" s="814"/>
      <c r="L15" s="814"/>
      <c r="M15" s="814"/>
      <c r="N15" s="814"/>
      <c r="O15" s="814"/>
      <c r="P15" s="814"/>
      <c r="Q15" s="847"/>
      <c r="R15" s="808"/>
      <c r="S15" s="168"/>
      <c r="T15" s="168"/>
      <c r="U15" s="168"/>
      <c r="V15" s="168"/>
      <c r="W15" s="168"/>
      <c r="X15" s="168"/>
      <c r="Y15" s="167" t="s">
        <v>77</v>
      </c>
      <c r="Z15" s="166">
        <v>0.3</v>
      </c>
      <c r="AA15" s="166">
        <v>0.5</v>
      </c>
      <c r="AB15" s="68" t="s">
        <v>71</v>
      </c>
      <c r="AC15" s="69" t="s">
        <v>1850</v>
      </c>
      <c r="AD15" s="72" t="s">
        <v>1851</v>
      </c>
      <c r="AE15" s="764"/>
      <c r="AF15" s="764"/>
      <c r="AG15" s="680"/>
      <c r="AH15" s="764"/>
      <c r="AI15" s="762"/>
      <c r="AJ15" s="680"/>
      <c r="AK15" s="674"/>
      <c r="AL15" s="764"/>
      <c r="AM15" s="764"/>
      <c r="AN15" s="764"/>
      <c r="AO15" s="764"/>
      <c r="AP15" s="764"/>
      <c r="AQ15" s="763"/>
      <c r="AR15" s="674"/>
      <c r="AS15" s="674"/>
      <c r="AT15" s="674"/>
      <c r="AU15" s="676"/>
      <c r="AV15" s="70"/>
      <c r="AW15" s="70"/>
      <c r="AX15" s="70"/>
      <c r="AY15" s="70"/>
      <c r="AZ15" s="71"/>
      <c r="BA15" s="70"/>
      <c r="BB15" s="70"/>
      <c r="BC15" s="70"/>
      <c r="BD15" s="70"/>
      <c r="BE15" s="71"/>
      <c r="BF15" s="70"/>
      <c r="BG15" s="70"/>
      <c r="BH15" s="70"/>
      <c r="BI15" s="70"/>
      <c r="BJ15" s="71"/>
      <c r="BK15" s="655"/>
    </row>
    <row r="16" spans="1:63" s="82" customFormat="1" ht="23.25" customHeight="1" x14ac:dyDescent="0.25">
      <c r="B16" s="766"/>
      <c r="C16" s="766"/>
      <c r="D16" s="769"/>
      <c r="E16" s="772"/>
      <c r="F16" s="769"/>
      <c r="G16" s="775"/>
      <c r="H16" s="811"/>
      <c r="I16" s="808"/>
      <c r="J16" s="814"/>
      <c r="K16" s="814"/>
      <c r="L16" s="814"/>
      <c r="M16" s="814"/>
      <c r="N16" s="814"/>
      <c r="O16" s="814"/>
      <c r="P16" s="814"/>
      <c r="Q16" s="847"/>
      <c r="R16" s="808"/>
      <c r="S16" s="168"/>
      <c r="T16" s="168"/>
      <c r="U16" s="168"/>
      <c r="V16" s="168"/>
      <c r="W16" s="168"/>
      <c r="X16" s="168"/>
      <c r="Y16" s="167" t="s">
        <v>78</v>
      </c>
      <c r="Z16" s="166">
        <v>0.04</v>
      </c>
      <c r="AA16" s="166">
        <v>0</v>
      </c>
      <c r="AB16" s="68" t="s">
        <v>79</v>
      </c>
      <c r="AC16" s="72"/>
      <c r="AD16" s="72"/>
      <c r="AE16" s="764"/>
      <c r="AF16" s="764"/>
      <c r="AG16" s="680"/>
      <c r="AH16" s="764"/>
      <c r="AI16" s="762"/>
      <c r="AJ16" s="680"/>
      <c r="AK16" s="674"/>
      <c r="AL16" s="764"/>
      <c r="AM16" s="764"/>
      <c r="AN16" s="764"/>
      <c r="AO16" s="764"/>
      <c r="AP16" s="764"/>
      <c r="AQ16" s="763"/>
      <c r="AR16" s="674"/>
      <c r="AS16" s="674"/>
      <c r="AT16" s="674"/>
      <c r="AU16" s="676"/>
      <c r="AV16" s="70"/>
      <c r="AW16" s="70"/>
      <c r="AX16" s="70"/>
      <c r="AY16" s="70"/>
      <c r="AZ16" s="71"/>
      <c r="BA16" s="70"/>
      <c r="BB16" s="70"/>
      <c r="BC16" s="70"/>
      <c r="BD16" s="70"/>
      <c r="BE16" s="71"/>
      <c r="BF16" s="70"/>
      <c r="BG16" s="70"/>
      <c r="BH16" s="70"/>
      <c r="BI16" s="70"/>
      <c r="BJ16" s="71"/>
      <c r="BK16" s="655"/>
    </row>
    <row r="17" spans="2:63" s="82" customFormat="1" ht="40.5" customHeight="1" x14ac:dyDescent="0.25">
      <c r="B17" s="766"/>
      <c r="C17" s="766"/>
      <c r="D17" s="769"/>
      <c r="E17" s="772"/>
      <c r="F17" s="769"/>
      <c r="G17" s="775"/>
      <c r="H17" s="811"/>
      <c r="I17" s="808"/>
      <c r="J17" s="814"/>
      <c r="K17" s="814"/>
      <c r="L17" s="814"/>
      <c r="M17" s="814"/>
      <c r="N17" s="814"/>
      <c r="O17" s="814"/>
      <c r="P17" s="814"/>
      <c r="Q17" s="847"/>
      <c r="R17" s="808"/>
      <c r="S17" s="168"/>
      <c r="T17" s="168"/>
      <c r="U17" s="168"/>
      <c r="V17" s="168"/>
      <c r="W17" s="168"/>
      <c r="X17" s="168"/>
      <c r="Y17" s="167" t="s">
        <v>80</v>
      </c>
      <c r="Z17" s="166">
        <v>0.04</v>
      </c>
      <c r="AA17" s="166">
        <v>0</v>
      </c>
      <c r="AB17" s="68" t="s">
        <v>81</v>
      </c>
      <c r="AC17" s="69" t="s">
        <v>82</v>
      </c>
      <c r="AD17" s="72"/>
      <c r="AE17" s="764"/>
      <c r="AF17" s="764"/>
      <c r="AG17" s="680"/>
      <c r="AH17" s="764"/>
      <c r="AI17" s="762"/>
      <c r="AJ17" s="680"/>
      <c r="AK17" s="674"/>
      <c r="AL17" s="764"/>
      <c r="AM17" s="764"/>
      <c r="AN17" s="764"/>
      <c r="AO17" s="764"/>
      <c r="AP17" s="764"/>
      <c r="AQ17" s="763"/>
      <c r="AR17" s="674"/>
      <c r="AS17" s="674"/>
      <c r="AT17" s="674"/>
      <c r="AU17" s="676"/>
      <c r="AV17" s="70"/>
      <c r="AW17" s="70"/>
      <c r="AX17" s="70"/>
      <c r="AY17" s="70"/>
      <c r="AZ17" s="71"/>
      <c r="BA17" s="70"/>
      <c r="BB17" s="70"/>
      <c r="BC17" s="70"/>
      <c r="BD17" s="70"/>
      <c r="BE17" s="71"/>
      <c r="BF17" s="70"/>
      <c r="BG17" s="70"/>
      <c r="BH17" s="70"/>
      <c r="BI17" s="70"/>
      <c r="BJ17" s="71"/>
      <c r="BK17" s="655"/>
    </row>
    <row r="18" spans="2:63" s="82" customFormat="1" ht="29.25" customHeight="1" x14ac:dyDescent="0.25">
      <c r="B18" s="766"/>
      <c r="C18" s="766"/>
      <c r="D18" s="769"/>
      <c r="E18" s="772"/>
      <c r="F18" s="769"/>
      <c r="G18" s="775"/>
      <c r="H18" s="811"/>
      <c r="I18" s="808"/>
      <c r="J18" s="814"/>
      <c r="K18" s="814"/>
      <c r="L18" s="814"/>
      <c r="M18" s="814"/>
      <c r="N18" s="814"/>
      <c r="O18" s="814"/>
      <c r="P18" s="814"/>
      <c r="Q18" s="847"/>
      <c r="R18" s="808"/>
      <c r="S18" s="168"/>
      <c r="T18" s="168"/>
      <c r="U18" s="168"/>
      <c r="V18" s="168"/>
      <c r="W18" s="168"/>
      <c r="X18" s="168"/>
      <c r="Y18" s="167" t="s">
        <v>83</v>
      </c>
      <c r="Z18" s="166">
        <v>0.04</v>
      </c>
      <c r="AA18" s="166">
        <v>0</v>
      </c>
      <c r="AB18" s="68" t="s">
        <v>81</v>
      </c>
      <c r="AC18" s="72"/>
      <c r="AD18" s="72"/>
      <c r="AE18" s="764"/>
      <c r="AF18" s="764"/>
      <c r="AG18" s="680"/>
      <c r="AH18" s="764"/>
      <c r="AI18" s="673"/>
      <c r="AJ18" s="679"/>
      <c r="AK18" s="664"/>
      <c r="AL18" s="668"/>
      <c r="AM18" s="668"/>
      <c r="AN18" s="668"/>
      <c r="AO18" s="668"/>
      <c r="AP18" s="668"/>
      <c r="AQ18" s="666"/>
      <c r="AR18" s="664"/>
      <c r="AS18" s="674"/>
      <c r="AT18" s="674"/>
      <c r="AU18" s="676"/>
      <c r="AV18" s="70"/>
      <c r="AW18" s="70"/>
      <c r="AX18" s="70"/>
      <c r="AY18" s="70"/>
      <c r="AZ18" s="71"/>
      <c r="BA18" s="70"/>
      <c r="BB18" s="70"/>
      <c r="BC18" s="70"/>
      <c r="BD18" s="70"/>
      <c r="BE18" s="71"/>
      <c r="BF18" s="70"/>
      <c r="BG18" s="70"/>
      <c r="BH18" s="70"/>
      <c r="BI18" s="70"/>
      <c r="BJ18" s="71"/>
      <c r="BK18" s="656"/>
    </row>
    <row r="19" spans="2:63" s="82" customFormat="1" ht="29.25" customHeight="1" x14ac:dyDescent="0.25">
      <c r="B19" s="766"/>
      <c r="C19" s="766"/>
      <c r="D19" s="769"/>
      <c r="E19" s="772"/>
      <c r="F19" s="769"/>
      <c r="G19" s="775"/>
      <c r="H19" s="811"/>
      <c r="I19" s="808"/>
      <c r="J19" s="814"/>
      <c r="K19" s="814"/>
      <c r="L19" s="814"/>
      <c r="M19" s="814"/>
      <c r="N19" s="814"/>
      <c r="O19" s="814"/>
      <c r="P19" s="814"/>
      <c r="Q19" s="847"/>
      <c r="R19" s="808"/>
      <c r="S19" s="168"/>
      <c r="T19" s="168"/>
      <c r="U19" s="168"/>
      <c r="V19" s="168"/>
      <c r="W19" s="168"/>
      <c r="X19" s="168"/>
      <c r="Y19" s="167" t="s">
        <v>84</v>
      </c>
      <c r="Z19" s="166">
        <v>0.04</v>
      </c>
      <c r="AA19" s="166">
        <v>0</v>
      </c>
      <c r="AB19" s="68" t="s">
        <v>85</v>
      </c>
      <c r="AC19" s="72"/>
      <c r="AD19" s="72"/>
      <c r="AE19" s="764"/>
      <c r="AF19" s="764"/>
      <c r="AG19" s="680"/>
      <c r="AH19" s="764"/>
      <c r="AI19" s="672" t="s">
        <v>86</v>
      </c>
      <c r="AJ19" s="678" t="s">
        <v>87</v>
      </c>
      <c r="AK19" s="663">
        <v>5768244</v>
      </c>
      <c r="AL19" s="667" t="s">
        <v>69</v>
      </c>
      <c r="AM19" s="667" t="s">
        <v>69</v>
      </c>
      <c r="AN19" s="667" t="s">
        <v>69</v>
      </c>
      <c r="AO19" s="667" t="s">
        <v>69</v>
      </c>
      <c r="AP19" s="667" t="s">
        <v>69</v>
      </c>
      <c r="AQ19" s="665">
        <v>5768244</v>
      </c>
      <c r="AR19" s="663">
        <v>5768244</v>
      </c>
      <c r="AS19" s="674"/>
      <c r="AT19" s="674"/>
      <c r="AU19" s="676"/>
      <c r="AV19" s="70"/>
      <c r="AW19" s="70"/>
      <c r="AX19" s="70"/>
      <c r="AY19" s="70"/>
      <c r="AZ19" s="71"/>
      <c r="BA19" s="70"/>
      <c r="BB19" s="70"/>
      <c r="BC19" s="70"/>
      <c r="BD19" s="70"/>
      <c r="BE19" s="71"/>
      <c r="BF19" s="70"/>
      <c r="BG19" s="70"/>
      <c r="BH19" s="70"/>
      <c r="BI19" s="70"/>
      <c r="BJ19" s="71"/>
      <c r="BK19" s="652">
        <v>0</v>
      </c>
    </row>
    <row r="20" spans="2:63" s="82" customFormat="1" ht="30.75" customHeight="1" x14ac:dyDescent="0.25">
      <c r="B20" s="766"/>
      <c r="C20" s="766"/>
      <c r="D20" s="769"/>
      <c r="E20" s="772"/>
      <c r="F20" s="769"/>
      <c r="G20" s="775"/>
      <c r="H20" s="812"/>
      <c r="I20" s="809"/>
      <c r="J20" s="815"/>
      <c r="K20" s="815"/>
      <c r="L20" s="815"/>
      <c r="M20" s="815"/>
      <c r="N20" s="815"/>
      <c r="O20" s="815"/>
      <c r="P20" s="815"/>
      <c r="Q20" s="848"/>
      <c r="R20" s="809"/>
      <c r="S20" s="168"/>
      <c r="T20" s="168"/>
      <c r="U20" s="168"/>
      <c r="V20" s="168"/>
      <c r="W20" s="168"/>
      <c r="X20" s="168"/>
      <c r="Y20" s="167" t="s">
        <v>88</v>
      </c>
      <c r="Z20" s="166">
        <v>0.04</v>
      </c>
      <c r="AA20" s="166">
        <v>0</v>
      </c>
      <c r="AB20" s="68" t="s">
        <v>85</v>
      </c>
      <c r="AC20" s="72"/>
      <c r="AD20" s="72"/>
      <c r="AE20" s="668"/>
      <c r="AF20" s="668"/>
      <c r="AG20" s="679"/>
      <c r="AH20" s="668"/>
      <c r="AI20" s="673"/>
      <c r="AJ20" s="679"/>
      <c r="AK20" s="664"/>
      <c r="AL20" s="668"/>
      <c r="AM20" s="668"/>
      <c r="AN20" s="668"/>
      <c r="AO20" s="668"/>
      <c r="AP20" s="668"/>
      <c r="AQ20" s="666"/>
      <c r="AR20" s="664"/>
      <c r="AS20" s="664"/>
      <c r="AT20" s="664"/>
      <c r="AU20" s="677"/>
      <c r="AV20" s="70"/>
      <c r="AW20" s="70"/>
      <c r="AX20" s="70"/>
      <c r="AY20" s="70"/>
      <c r="AZ20" s="71"/>
      <c r="BA20" s="70"/>
      <c r="BB20" s="70"/>
      <c r="BC20" s="70"/>
      <c r="BD20" s="70"/>
      <c r="BE20" s="71"/>
      <c r="BF20" s="70"/>
      <c r="BG20" s="70"/>
      <c r="BH20" s="70"/>
      <c r="BI20" s="70"/>
      <c r="BJ20" s="71"/>
      <c r="BK20" s="653"/>
    </row>
    <row r="21" spans="2:63" s="81" customFormat="1" ht="46.5" customHeight="1" x14ac:dyDescent="0.25">
      <c r="B21" s="766"/>
      <c r="C21" s="766"/>
      <c r="D21" s="769"/>
      <c r="E21" s="772"/>
      <c r="F21" s="769"/>
      <c r="G21" s="775"/>
      <c r="H21" s="818" t="s">
        <v>89</v>
      </c>
      <c r="I21" s="816"/>
      <c r="J21" s="851" t="s">
        <v>67</v>
      </c>
      <c r="K21" s="851" t="s">
        <v>90</v>
      </c>
      <c r="L21" s="849">
        <v>0</v>
      </c>
      <c r="M21" s="851">
        <v>1</v>
      </c>
      <c r="N21" s="851">
        <v>1</v>
      </c>
      <c r="O21" s="851" t="s">
        <v>69</v>
      </c>
      <c r="P21" s="851" t="s">
        <v>69</v>
      </c>
      <c r="Q21" s="851">
        <v>0</v>
      </c>
      <c r="R21" s="816">
        <v>0</v>
      </c>
      <c r="S21" s="170"/>
      <c r="T21" s="170"/>
      <c r="U21" s="170"/>
      <c r="V21" s="170"/>
      <c r="W21" s="170"/>
      <c r="X21" s="170"/>
      <c r="Y21" s="75" t="s">
        <v>91</v>
      </c>
      <c r="Z21" s="169">
        <v>0.6</v>
      </c>
      <c r="AA21" s="169">
        <v>0</v>
      </c>
      <c r="AB21" s="76" t="s">
        <v>71</v>
      </c>
      <c r="AC21" s="77" t="s">
        <v>92</v>
      </c>
      <c r="AD21" s="78"/>
      <c r="AE21" s="724" t="s">
        <v>72</v>
      </c>
      <c r="AF21" s="724" t="s">
        <v>73</v>
      </c>
      <c r="AG21" s="751" t="s">
        <v>74</v>
      </c>
      <c r="AH21" s="724" t="s">
        <v>75</v>
      </c>
      <c r="AI21" s="724" t="s">
        <v>93</v>
      </c>
      <c r="AJ21" s="751" t="s">
        <v>94</v>
      </c>
      <c r="AK21" s="753">
        <v>295088400</v>
      </c>
      <c r="AL21" s="657" t="s">
        <v>69</v>
      </c>
      <c r="AM21" s="657" t="s">
        <v>69</v>
      </c>
      <c r="AN21" s="657" t="s">
        <v>69</v>
      </c>
      <c r="AO21" s="657" t="s">
        <v>69</v>
      </c>
      <c r="AP21" s="657" t="s">
        <v>69</v>
      </c>
      <c r="AQ21" s="755">
        <v>295088400</v>
      </c>
      <c r="AR21" s="753">
        <v>100088400</v>
      </c>
      <c r="AS21" s="760">
        <v>295088400</v>
      </c>
      <c r="AT21" s="753">
        <v>100088400</v>
      </c>
      <c r="AU21" s="659">
        <f>(AT21/AS21)</f>
        <v>0.33918107251928575</v>
      </c>
      <c r="AV21" s="161"/>
      <c r="AW21" s="161"/>
      <c r="AX21" s="161"/>
      <c r="AY21" s="161"/>
      <c r="AZ21" s="79"/>
      <c r="BA21" s="161"/>
      <c r="BB21" s="161"/>
      <c r="BC21" s="161"/>
      <c r="BD21" s="161"/>
      <c r="BE21" s="79"/>
      <c r="BF21" s="161"/>
      <c r="BG21" s="161"/>
      <c r="BH21" s="161"/>
      <c r="BI21" s="161"/>
      <c r="BJ21" s="79"/>
      <c r="BK21" s="661">
        <v>0</v>
      </c>
    </row>
    <row r="22" spans="2:63" s="81" customFormat="1" ht="41.25" customHeight="1" x14ac:dyDescent="0.25">
      <c r="B22" s="766"/>
      <c r="C22" s="766"/>
      <c r="D22" s="769"/>
      <c r="E22" s="772"/>
      <c r="F22" s="769"/>
      <c r="G22" s="775"/>
      <c r="H22" s="819"/>
      <c r="I22" s="817"/>
      <c r="J22" s="852"/>
      <c r="K22" s="852"/>
      <c r="L22" s="850"/>
      <c r="M22" s="852"/>
      <c r="N22" s="852"/>
      <c r="O22" s="852"/>
      <c r="P22" s="852"/>
      <c r="Q22" s="852"/>
      <c r="R22" s="817"/>
      <c r="S22" s="170"/>
      <c r="T22" s="170"/>
      <c r="U22" s="170"/>
      <c r="V22" s="170"/>
      <c r="W22" s="170"/>
      <c r="X22" s="170"/>
      <c r="Y22" s="75" t="s">
        <v>95</v>
      </c>
      <c r="Z22" s="169">
        <v>0.4</v>
      </c>
      <c r="AA22" s="169">
        <v>0</v>
      </c>
      <c r="AB22" s="76" t="s">
        <v>71</v>
      </c>
      <c r="AC22" s="78"/>
      <c r="AD22" s="78"/>
      <c r="AE22" s="725"/>
      <c r="AF22" s="725"/>
      <c r="AG22" s="752"/>
      <c r="AH22" s="725"/>
      <c r="AI22" s="725"/>
      <c r="AJ22" s="752"/>
      <c r="AK22" s="754"/>
      <c r="AL22" s="658"/>
      <c r="AM22" s="658"/>
      <c r="AN22" s="658"/>
      <c r="AO22" s="658"/>
      <c r="AP22" s="658"/>
      <c r="AQ22" s="756"/>
      <c r="AR22" s="754"/>
      <c r="AS22" s="761"/>
      <c r="AT22" s="754"/>
      <c r="AU22" s="660"/>
      <c r="AV22" s="80"/>
      <c r="AW22" s="80"/>
      <c r="AX22" s="161"/>
      <c r="AY22" s="161"/>
      <c r="AZ22" s="79"/>
      <c r="BA22" s="80"/>
      <c r="BB22" s="80"/>
      <c r="BC22" s="161"/>
      <c r="BD22" s="161"/>
      <c r="BE22" s="79"/>
      <c r="BF22" s="80"/>
      <c r="BG22" s="80"/>
      <c r="BH22" s="161"/>
      <c r="BI22" s="161"/>
      <c r="BJ22" s="79"/>
      <c r="BK22" s="662"/>
    </row>
    <row r="23" spans="2:63" s="5" customFormat="1" ht="76.5" x14ac:dyDescent="0.25">
      <c r="B23" s="766"/>
      <c r="C23" s="766"/>
      <c r="D23" s="769"/>
      <c r="E23" s="772"/>
      <c r="F23" s="769"/>
      <c r="G23" s="775"/>
      <c r="H23" s="820" t="s">
        <v>96</v>
      </c>
      <c r="I23" s="823"/>
      <c r="J23" s="853" t="s">
        <v>67</v>
      </c>
      <c r="K23" s="853" t="s">
        <v>97</v>
      </c>
      <c r="L23" s="853">
        <v>13</v>
      </c>
      <c r="M23" s="853">
        <v>13</v>
      </c>
      <c r="N23" s="853">
        <v>13</v>
      </c>
      <c r="O23" s="853" t="s">
        <v>69</v>
      </c>
      <c r="P23" s="853" t="s">
        <v>69</v>
      </c>
      <c r="Q23" s="853"/>
      <c r="R23" s="853"/>
      <c r="S23" s="171"/>
      <c r="T23" s="171"/>
      <c r="U23" s="171"/>
      <c r="V23" s="171"/>
      <c r="W23" s="171"/>
      <c r="X23" s="171"/>
      <c r="Y23" s="89" t="s">
        <v>98</v>
      </c>
      <c r="Z23" s="90">
        <v>7.3099999999999998E-2</v>
      </c>
      <c r="AA23" s="172"/>
      <c r="AB23" s="91" t="s">
        <v>71</v>
      </c>
      <c r="AC23" s="92" t="s">
        <v>1878</v>
      </c>
      <c r="AD23" s="93" t="s">
        <v>99</v>
      </c>
      <c r="AE23" s="879" t="s">
        <v>72</v>
      </c>
      <c r="AF23" s="879" t="s">
        <v>73</v>
      </c>
      <c r="AG23" s="882" t="s">
        <v>100</v>
      </c>
      <c r="AH23" s="641" t="s">
        <v>101</v>
      </c>
      <c r="AI23" s="742" t="s">
        <v>277</v>
      </c>
      <c r="AJ23" s="742" t="s">
        <v>102</v>
      </c>
      <c r="AK23" s="650">
        <v>104000000</v>
      </c>
      <c r="AL23" s="613" t="s">
        <v>69</v>
      </c>
      <c r="AM23" s="613" t="s">
        <v>69</v>
      </c>
      <c r="AN23" s="613" t="s">
        <v>69</v>
      </c>
      <c r="AO23" s="613" t="s">
        <v>69</v>
      </c>
      <c r="AP23" s="613" t="s">
        <v>69</v>
      </c>
      <c r="AQ23" s="651">
        <v>104000000</v>
      </c>
      <c r="AR23" s="650">
        <v>104000000</v>
      </c>
      <c r="AS23" s="620">
        <f>SUM(AQ23:AQ38)</f>
        <v>816543613</v>
      </c>
      <c r="AT23" s="620">
        <f>SUM(AR23:AR38)</f>
        <v>503743613</v>
      </c>
      <c r="AU23" s="729">
        <f>(AT23/AS23)</f>
        <v>0.61692187040595958</v>
      </c>
      <c r="AV23" s="620"/>
      <c r="AW23" s="620"/>
      <c r="AX23" s="620"/>
      <c r="AY23" s="620"/>
      <c r="AZ23" s="620"/>
      <c r="BA23" s="620"/>
      <c r="BB23" s="620"/>
      <c r="BC23" s="620"/>
      <c r="BD23" s="620"/>
      <c r="BE23" s="620"/>
      <c r="BF23" s="620"/>
      <c r="BG23" s="620"/>
      <c r="BH23" s="620"/>
      <c r="BI23" s="620"/>
      <c r="BJ23" s="620"/>
      <c r="BK23" s="620">
        <v>0</v>
      </c>
    </row>
    <row r="24" spans="2:63" s="5" customFormat="1" ht="25.5" x14ac:dyDescent="0.25">
      <c r="B24" s="766"/>
      <c r="C24" s="766"/>
      <c r="D24" s="769"/>
      <c r="E24" s="772"/>
      <c r="F24" s="769"/>
      <c r="G24" s="775"/>
      <c r="H24" s="821"/>
      <c r="I24" s="824"/>
      <c r="J24" s="854"/>
      <c r="K24" s="854"/>
      <c r="L24" s="854"/>
      <c r="M24" s="854"/>
      <c r="N24" s="854"/>
      <c r="O24" s="854"/>
      <c r="P24" s="854"/>
      <c r="Q24" s="854"/>
      <c r="R24" s="854"/>
      <c r="S24" s="171"/>
      <c r="T24" s="171"/>
      <c r="U24" s="171"/>
      <c r="V24" s="171"/>
      <c r="W24" s="171"/>
      <c r="X24" s="171"/>
      <c r="Y24" s="89" t="s">
        <v>103</v>
      </c>
      <c r="Z24" s="90">
        <v>7.3099999999999998E-2</v>
      </c>
      <c r="AA24" s="172"/>
      <c r="AB24" s="91" t="s">
        <v>71</v>
      </c>
      <c r="AC24" s="92" t="s">
        <v>1852</v>
      </c>
      <c r="AD24" s="93" t="s">
        <v>104</v>
      </c>
      <c r="AE24" s="880"/>
      <c r="AF24" s="880"/>
      <c r="AG24" s="883"/>
      <c r="AH24" s="642"/>
      <c r="AI24" s="742"/>
      <c r="AJ24" s="742"/>
      <c r="AK24" s="650"/>
      <c r="AL24" s="613"/>
      <c r="AM24" s="613"/>
      <c r="AN24" s="613"/>
      <c r="AO24" s="613"/>
      <c r="AP24" s="613"/>
      <c r="AQ24" s="651"/>
      <c r="AR24" s="650"/>
      <c r="AS24" s="621"/>
      <c r="AT24" s="621"/>
      <c r="AU24" s="730"/>
      <c r="AV24" s="621"/>
      <c r="AW24" s="621"/>
      <c r="AX24" s="621"/>
      <c r="AY24" s="621"/>
      <c r="AZ24" s="621"/>
      <c r="BA24" s="621"/>
      <c r="BB24" s="621"/>
      <c r="BC24" s="621"/>
      <c r="BD24" s="621"/>
      <c r="BE24" s="621"/>
      <c r="BF24" s="621"/>
      <c r="BG24" s="621"/>
      <c r="BH24" s="621"/>
      <c r="BI24" s="621"/>
      <c r="BJ24" s="621"/>
      <c r="BK24" s="621"/>
    </row>
    <row r="25" spans="2:63" s="5" customFormat="1" ht="63.75" x14ac:dyDescent="0.25">
      <c r="B25" s="766"/>
      <c r="C25" s="766"/>
      <c r="D25" s="769"/>
      <c r="E25" s="772"/>
      <c r="F25" s="769"/>
      <c r="G25" s="775"/>
      <c r="H25" s="821"/>
      <c r="I25" s="824"/>
      <c r="J25" s="854"/>
      <c r="K25" s="854"/>
      <c r="L25" s="854"/>
      <c r="M25" s="854"/>
      <c r="N25" s="854"/>
      <c r="O25" s="854"/>
      <c r="P25" s="854"/>
      <c r="Q25" s="854"/>
      <c r="R25" s="854"/>
      <c r="S25" s="171"/>
      <c r="T25" s="171"/>
      <c r="U25" s="171"/>
      <c r="V25" s="171"/>
      <c r="W25" s="171"/>
      <c r="X25" s="171"/>
      <c r="Y25" s="89" t="s">
        <v>105</v>
      </c>
      <c r="Z25" s="90">
        <v>7.3099999999999998E-2</v>
      </c>
      <c r="AA25" s="172"/>
      <c r="AB25" s="91" t="s">
        <v>71</v>
      </c>
      <c r="AC25" s="92" t="s">
        <v>1774</v>
      </c>
      <c r="AD25" s="93" t="s">
        <v>106</v>
      </c>
      <c r="AE25" s="880"/>
      <c r="AF25" s="880"/>
      <c r="AG25" s="883"/>
      <c r="AH25" s="642"/>
      <c r="AI25" s="742"/>
      <c r="AJ25" s="742"/>
      <c r="AK25" s="650"/>
      <c r="AL25" s="613"/>
      <c r="AM25" s="613"/>
      <c r="AN25" s="613"/>
      <c r="AO25" s="613"/>
      <c r="AP25" s="613"/>
      <c r="AQ25" s="651"/>
      <c r="AR25" s="650"/>
      <c r="AS25" s="621"/>
      <c r="AT25" s="621"/>
      <c r="AU25" s="730"/>
      <c r="AV25" s="621"/>
      <c r="AW25" s="621"/>
      <c r="AX25" s="621"/>
      <c r="AY25" s="621"/>
      <c r="AZ25" s="621"/>
      <c r="BA25" s="621"/>
      <c r="BB25" s="621"/>
      <c r="BC25" s="621"/>
      <c r="BD25" s="621"/>
      <c r="BE25" s="621"/>
      <c r="BF25" s="621"/>
      <c r="BG25" s="621"/>
      <c r="BH25" s="621"/>
      <c r="BI25" s="621"/>
      <c r="BJ25" s="621"/>
      <c r="BK25" s="621"/>
    </row>
    <row r="26" spans="2:63" s="5" customFormat="1" ht="63.75" x14ac:dyDescent="0.25">
      <c r="B26" s="766"/>
      <c r="C26" s="766"/>
      <c r="D26" s="769"/>
      <c r="E26" s="772"/>
      <c r="F26" s="769"/>
      <c r="G26" s="775"/>
      <c r="H26" s="821"/>
      <c r="I26" s="824"/>
      <c r="J26" s="854"/>
      <c r="K26" s="854"/>
      <c r="L26" s="854"/>
      <c r="M26" s="854"/>
      <c r="N26" s="854"/>
      <c r="O26" s="854"/>
      <c r="P26" s="854"/>
      <c r="Q26" s="854"/>
      <c r="R26" s="854"/>
      <c r="S26" s="171"/>
      <c r="T26" s="171"/>
      <c r="U26" s="171"/>
      <c r="V26" s="171"/>
      <c r="W26" s="171"/>
      <c r="X26" s="171"/>
      <c r="Y26" s="89" t="s">
        <v>107</v>
      </c>
      <c r="Z26" s="90">
        <v>7.3099999999999998E-2</v>
      </c>
      <c r="AA26" s="172"/>
      <c r="AB26" s="91" t="s">
        <v>71</v>
      </c>
      <c r="AC26" s="92" t="s">
        <v>1775</v>
      </c>
      <c r="AD26" s="94" t="s">
        <v>235</v>
      </c>
      <c r="AE26" s="880"/>
      <c r="AF26" s="880"/>
      <c r="AG26" s="883"/>
      <c r="AH26" s="642"/>
      <c r="AI26" s="742"/>
      <c r="AJ26" s="742"/>
      <c r="AK26" s="650"/>
      <c r="AL26" s="613"/>
      <c r="AM26" s="613"/>
      <c r="AN26" s="613"/>
      <c r="AO26" s="613"/>
      <c r="AP26" s="613"/>
      <c r="AQ26" s="651"/>
      <c r="AR26" s="650"/>
      <c r="AS26" s="621"/>
      <c r="AT26" s="621"/>
      <c r="AU26" s="730"/>
      <c r="AV26" s="621"/>
      <c r="AW26" s="621"/>
      <c r="AX26" s="621"/>
      <c r="AY26" s="621"/>
      <c r="AZ26" s="621"/>
      <c r="BA26" s="621"/>
      <c r="BB26" s="621"/>
      <c r="BC26" s="621"/>
      <c r="BD26" s="621"/>
      <c r="BE26" s="621"/>
      <c r="BF26" s="621"/>
      <c r="BG26" s="621"/>
      <c r="BH26" s="621"/>
      <c r="BI26" s="621"/>
      <c r="BJ26" s="621"/>
      <c r="BK26" s="621"/>
    </row>
    <row r="27" spans="2:63" s="5" customFormat="1" ht="63.75" x14ac:dyDescent="0.25">
      <c r="B27" s="766"/>
      <c r="C27" s="766"/>
      <c r="D27" s="769"/>
      <c r="E27" s="772"/>
      <c r="F27" s="769"/>
      <c r="G27" s="775"/>
      <c r="H27" s="821"/>
      <c r="I27" s="824"/>
      <c r="J27" s="854"/>
      <c r="K27" s="854"/>
      <c r="L27" s="854"/>
      <c r="M27" s="854"/>
      <c r="N27" s="854"/>
      <c r="O27" s="854"/>
      <c r="P27" s="854"/>
      <c r="Q27" s="854"/>
      <c r="R27" s="854"/>
      <c r="S27" s="171"/>
      <c r="T27" s="171"/>
      <c r="U27" s="171"/>
      <c r="V27" s="171"/>
      <c r="W27" s="171"/>
      <c r="X27" s="171"/>
      <c r="Y27" s="89" t="s">
        <v>108</v>
      </c>
      <c r="Z27" s="90">
        <v>7.3099999999999998E-2</v>
      </c>
      <c r="AA27" s="172"/>
      <c r="AB27" s="91" t="s">
        <v>71</v>
      </c>
      <c r="AC27" s="92" t="s">
        <v>1776</v>
      </c>
      <c r="AD27" s="93" t="s">
        <v>109</v>
      </c>
      <c r="AE27" s="880"/>
      <c r="AF27" s="880"/>
      <c r="AG27" s="883"/>
      <c r="AH27" s="642"/>
      <c r="AI27" s="742"/>
      <c r="AJ27" s="742"/>
      <c r="AK27" s="650"/>
      <c r="AL27" s="613"/>
      <c r="AM27" s="613"/>
      <c r="AN27" s="613"/>
      <c r="AO27" s="613"/>
      <c r="AP27" s="613"/>
      <c r="AQ27" s="651"/>
      <c r="AR27" s="650"/>
      <c r="AS27" s="621"/>
      <c r="AT27" s="621"/>
      <c r="AU27" s="730"/>
      <c r="AV27" s="621"/>
      <c r="AW27" s="621"/>
      <c r="AX27" s="621"/>
      <c r="AY27" s="621"/>
      <c r="AZ27" s="621"/>
      <c r="BA27" s="621"/>
      <c r="BB27" s="621"/>
      <c r="BC27" s="621"/>
      <c r="BD27" s="621"/>
      <c r="BE27" s="621"/>
      <c r="BF27" s="621"/>
      <c r="BG27" s="621"/>
      <c r="BH27" s="621"/>
      <c r="BI27" s="621"/>
      <c r="BJ27" s="621"/>
      <c r="BK27" s="621"/>
    </row>
    <row r="28" spans="2:63" s="5" customFormat="1" ht="63.75" x14ac:dyDescent="0.25">
      <c r="B28" s="766"/>
      <c r="C28" s="766"/>
      <c r="D28" s="769"/>
      <c r="E28" s="772"/>
      <c r="F28" s="769"/>
      <c r="G28" s="775"/>
      <c r="H28" s="821"/>
      <c r="I28" s="824"/>
      <c r="J28" s="854"/>
      <c r="K28" s="854"/>
      <c r="L28" s="854"/>
      <c r="M28" s="854"/>
      <c r="N28" s="854"/>
      <c r="O28" s="854"/>
      <c r="P28" s="854"/>
      <c r="Q28" s="854"/>
      <c r="R28" s="854"/>
      <c r="S28" s="171"/>
      <c r="T28" s="171"/>
      <c r="U28" s="171"/>
      <c r="V28" s="171"/>
      <c r="W28" s="171"/>
      <c r="X28" s="171"/>
      <c r="Y28" s="89" t="s">
        <v>110</v>
      </c>
      <c r="Z28" s="90">
        <v>7.3099999999999998E-2</v>
      </c>
      <c r="AA28" s="172"/>
      <c r="AB28" s="91" t="s">
        <v>71</v>
      </c>
      <c r="AC28" s="92" t="s">
        <v>1777</v>
      </c>
      <c r="AD28" s="93" t="s">
        <v>111</v>
      </c>
      <c r="AE28" s="880"/>
      <c r="AF28" s="880"/>
      <c r="AG28" s="883"/>
      <c r="AH28" s="642"/>
      <c r="AI28" s="742"/>
      <c r="AJ28" s="742"/>
      <c r="AK28" s="650"/>
      <c r="AL28" s="613"/>
      <c r="AM28" s="613"/>
      <c r="AN28" s="613"/>
      <c r="AO28" s="613"/>
      <c r="AP28" s="613"/>
      <c r="AQ28" s="651"/>
      <c r="AR28" s="650"/>
      <c r="AS28" s="621"/>
      <c r="AT28" s="621"/>
      <c r="AU28" s="730"/>
      <c r="AV28" s="621"/>
      <c r="AW28" s="621"/>
      <c r="AX28" s="621"/>
      <c r="AY28" s="621"/>
      <c r="AZ28" s="621"/>
      <c r="BA28" s="621"/>
      <c r="BB28" s="621"/>
      <c r="BC28" s="621"/>
      <c r="BD28" s="621"/>
      <c r="BE28" s="621"/>
      <c r="BF28" s="621"/>
      <c r="BG28" s="621"/>
      <c r="BH28" s="621"/>
      <c r="BI28" s="621"/>
      <c r="BJ28" s="621"/>
      <c r="BK28" s="621"/>
    </row>
    <row r="29" spans="2:63" s="5" customFormat="1" ht="51" x14ac:dyDescent="0.25">
      <c r="B29" s="766"/>
      <c r="C29" s="766"/>
      <c r="D29" s="769"/>
      <c r="E29" s="772"/>
      <c r="F29" s="769"/>
      <c r="G29" s="775"/>
      <c r="H29" s="821"/>
      <c r="I29" s="824"/>
      <c r="J29" s="854"/>
      <c r="K29" s="854"/>
      <c r="L29" s="854"/>
      <c r="M29" s="854"/>
      <c r="N29" s="854"/>
      <c r="O29" s="854"/>
      <c r="P29" s="854"/>
      <c r="Q29" s="854"/>
      <c r="R29" s="854"/>
      <c r="S29" s="171"/>
      <c r="T29" s="171"/>
      <c r="U29" s="171"/>
      <c r="V29" s="171"/>
      <c r="W29" s="171"/>
      <c r="X29" s="171"/>
      <c r="Y29" s="89" t="s">
        <v>112</v>
      </c>
      <c r="Z29" s="90">
        <v>7.3099999999999998E-2</v>
      </c>
      <c r="AA29" s="172"/>
      <c r="AB29" s="91" t="s">
        <v>71</v>
      </c>
      <c r="AC29" s="92" t="s">
        <v>1778</v>
      </c>
      <c r="AD29" s="93" t="s">
        <v>113</v>
      </c>
      <c r="AE29" s="880"/>
      <c r="AF29" s="880"/>
      <c r="AG29" s="883"/>
      <c r="AH29" s="642"/>
      <c r="AI29" s="742"/>
      <c r="AJ29" s="742"/>
      <c r="AK29" s="650"/>
      <c r="AL29" s="613"/>
      <c r="AM29" s="613"/>
      <c r="AN29" s="613"/>
      <c r="AO29" s="613"/>
      <c r="AP29" s="613"/>
      <c r="AQ29" s="651"/>
      <c r="AR29" s="650"/>
      <c r="AS29" s="621"/>
      <c r="AT29" s="621"/>
      <c r="AU29" s="730"/>
      <c r="AV29" s="621"/>
      <c r="AW29" s="621"/>
      <c r="AX29" s="621"/>
      <c r="AY29" s="621"/>
      <c r="AZ29" s="621"/>
      <c r="BA29" s="621"/>
      <c r="BB29" s="621"/>
      <c r="BC29" s="621"/>
      <c r="BD29" s="621"/>
      <c r="BE29" s="621"/>
      <c r="BF29" s="621"/>
      <c r="BG29" s="621"/>
      <c r="BH29" s="621"/>
      <c r="BI29" s="621"/>
      <c r="BJ29" s="621"/>
      <c r="BK29" s="622"/>
    </row>
    <row r="30" spans="2:63" s="5" customFormat="1" ht="63.75" x14ac:dyDescent="0.25">
      <c r="B30" s="766"/>
      <c r="C30" s="766"/>
      <c r="D30" s="769"/>
      <c r="E30" s="772"/>
      <c r="F30" s="769"/>
      <c r="G30" s="775"/>
      <c r="H30" s="821"/>
      <c r="I30" s="824"/>
      <c r="J30" s="854"/>
      <c r="K30" s="854"/>
      <c r="L30" s="854"/>
      <c r="M30" s="854"/>
      <c r="N30" s="854"/>
      <c r="O30" s="854"/>
      <c r="P30" s="854"/>
      <c r="Q30" s="854"/>
      <c r="R30" s="854"/>
      <c r="S30" s="171"/>
      <c r="T30" s="171"/>
      <c r="U30" s="171"/>
      <c r="V30" s="171"/>
      <c r="W30" s="171"/>
      <c r="X30" s="171"/>
      <c r="Y30" s="89" t="s">
        <v>114</v>
      </c>
      <c r="Z30" s="90">
        <v>7.3099999999999998E-2</v>
      </c>
      <c r="AA30" s="172"/>
      <c r="AB30" s="91" t="s">
        <v>71</v>
      </c>
      <c r="AC30" s="92" t="s">
        <v>1779</v>
      </c>
      <c r="AD30" s="93" t="s">
        <v>115</v>
      </c>
      <c r="AE30" s="880"/>
      <c r="AF30" s="880"/>
      <c r="AG30" s="883"/>
      <c r="AH30" s="642"/>
      <c r="AI30" s="641" t="s">
        <v>314</v>
      </c>
      <c r="AJ30" s="641" t="s">
        <v>1875</v>
      </c>
      <c r="AK30" s="644">
        <v>484000000</v>
      </c>
      <c r="AL30" s="613"/>
      <c r="AM30" s="613"/>
      <c r="AN30" s="613"/>
      <c r="AO30" s="613"/>
      <c r="AP30" s="613"/>
      <c r="AQ30" s="647">
        <v>484000000</v>
      </c>
      <c r="AR30" s="644">
        <v>268200000</v>
      </c>
      <c r="AS30" s="621"/>
      <c r="AT30" s="621"/>
      <c r="AU30" s="730"/>
      <c r="AV30" s="621"/>
      <c r="AW30" s="621"/>
      <c r="AX30" s="621"/>
      <c r="AY30" s="621"/>
      <c r="AZ30" s="621"/>
      <c r="BA30" s="621"/>
      <c r="BB30" s="621"/>
      <c r="BC30" s="621"/>
      <c r="BD30" s="621"/>
      <c r="BE30" s="621"/>
      <c r="BF30" s="621"/>
      <c r="BG30" s="621"/>
      <c r="BH30" s="621"/>
      <c r="BI30" s="621"/>
      <c r="BJ30" s="621"/>
      <c r="BK30" s="613" t="s">
        <v>1867</v>
      </c>
    </row>
    <row r="31" spans="2:63" s="5" customFormat="1" ht="63.75" x14ac:dyDescent="0.25">
      <c r="B31" s="766"/>
      <c r="C31" s="766"/>
      <c r="D31" s="769"/>
      <c r="E31" s="772"/>
      <c r="F31" s="769"/>
      <c r="G31" s="775"/>
      <c r="H31" s="821"/>
      <c r="I31" s="824"/>
      <c r="J31" s="854"/>
      <c r="K31" s="854"/>
      <c r="L31" s="854"/>
      <c r="M31" s="854"/>
      <c r="N31" s="854"/>
      <c r="O31" s="854"/>
      <c r="P31" s="854"/>
      <c r="Q31" s="854"/>
      <c r="R31" s="854"/>
      <c r="S31" s="171"/>
      <c r="T31" s="171"/>
      <c r="U31" s="171"/>
      <c r="V31" s="171"/>
      <c r="W31" s="171"/>
      <c r="X31" s="171"/>
      <c r="Y31" s="89" t="s">
        <v>116</v>
      </c>
      <c r="Z31" s="90">
        <v>7.3099999999999998E-2</v>
      </c>
      <c r="AA31" s="172"/>
      <c r="AB31" s="91" t="s">
        <v>71</v>
      </c>
      <c r="AC31" s="92" t="s">
        <v>1780</v>
      </c>
      <c r="AD31" s="93" t="s">
        <v>117</v>
      </c>
      <c r="AE31" s="880"/>
      <c r="AF31" s="880"/>
      <c r="AG31" s="883"/>
      <c r="AH31" s="642"/>
      <c r="AI31" s="642"/>
      <c r="AJ31" s="642"/>
      <c r="AK31" s="645"/>
      <c r="AL31" s="613"/>
      <c r="AM31" s="613"/>
      <c r="AN31" s="613"/>
      <c r="AO31" s="613"/>
      <c r="AP31" s="613"/>
      <c r="AQ31" s="648"/>
      <c r="AR31" s="645"/>
      <c r="AS31" s="621"/>
      <c r="AT31" s="621"/>
      <c r="AU31" s="730"/>
      <c r="AV31" s="621"/>
      <c r="AW31" s="621"/>
      <c r="AX31" s="621"/>
      <c r="AY31" s="621"/>
      <c r="AZ31" s="621"/>
      <c r="BA31" s="621"/>
      <c r="BB31" s="621"/>
      <c r="BC31" s="621"/>
      <c r="BD31" s="621"/>
      <c r="BE31" s="621"/>
      <c r="BF31" s="621"/>
      <c r="BG31" s="621"/>
      <c r="BH31" s="621"/>
      <c r="BI31" s="621"/>
      <c r="BJ31" s="621"/>
      <c r="BK31" s="613"/>
    </row>
    <row r="32" spans="2:63" s="5" customFormat="1" ht="63.75" x14ac:dyDescent="0.25">
      <c r="B32" s="766"/>
      <c r="C32" s="766"/>
      <c r="D32" s="769"/>
      <c r="E32" s="772"/>
      <c r="F32" s="769"/>
      <c r="G32" s="775"/>
      <c r="H32" s="821"/>
      <c r="I32" s="824"/>
      <c r="J32" s="854"/>
      <c r="K32" s="854"/>
      <c r="L32" s="854"/>
      <c r="M32" s="854"/>
      <c r="N32" s="854"/>
      <c r="O32" s="854"/>
      <c r="P32" s="854"/>
      <c r="Q32" s="854"/>
      <c r="R32" s="854"/>
      <c r="S32" s="171"/>
      <c r="T32" s="171"/>
      <c r="U32" s="171"/>
      <c r="V32" s="171"/>
      <c r="W32" s="171"/>
      <c r="X32" s="171"/>
      <c r="Y32" s="89" t="s">
        <v>118</v>
      </c>
      <c r="Z32" s="90">
        <v>7.3099999999999998E-2</v>
      </c>
      <c r="AA32" s="172"/>
      <c r="AB32" s="91" t="s">
        <v>71</v>
      </c>
      <c r="AC32" s="92" t="s">
        <v>1781</v>
      </c>
      <c r="AD32" s="93" t="s">
        <v>119</v>
      </c>
      <c r="AE32" s="880"/>
      <c r="AF32" s="880"/>
      <c r="AG32" s="883"/>
      <c r="AH32" s="642"/>
      <c r="AI32" s="642"/>
      <c r="AJ32" s="642"/>
      <c r="AK32" s="645"/>
      <c r="AL32" s="613"/>
      <c r="AM32" s="613"/>
      <c r="AN32" s="613"/>
      <c r="AO32" s="613"/>
      <c r="AP32" s="613"/>
      <c r="AQ32" s="648"/>
      <c r="AR32" s="645"/>
      <c r="AS32" s="621"/>
      <c r="AT32" s="621"/>
      <c r="AU32" s="730"/>
      <c r="AV32" s="621"/>
      <c r="AW32" s="621"/>
      <c r="AX32" s="621"/>
      <c r="AY32" s="621"/>
      <c r="AZ32" s="621"/>
      <c r="BA32" s="621"/>
      <c r="BB32" s="621"/>
      <c r="BC32" s="621"/>
      <c r="BD32" s="621"/>
      <c r="BE32" s="621"/>
      <c r="BF32" s="621"/>
      <c r="BG32" s="621"/>
      <c r="BH32" s="621"/>
      <c r="BI32" s="621"/>
      <c r="BJ32" s="621"/>
      <c r="BK32" s="613"/>
    </row>
    <row r="33" spans="2:65" s="5" customFormat="1" ht="70.5" customHeight="1" x14ac:dyDescent="0.25">
      <c r="B33" s="766"/>
      <c r="C33" s="766"/>
      <c r="D33" s="769"/>
      <c r="E33" s="772"/>
      <c r="F33" s="769"/>
      <c r="G33" s="775"/>
      <c r="H33" s="821"/>
      <c r="I33" s="824"/>
      <c r="J33" s="854"/>
      <c r="K33" s="854"/>
      <c r="L33" s="854"/>
      <c r="M33" s="854"/>
      <c r="N33" s="854"/>
      <c r="O33" s="854"/>
      <c r="P33" s="854"/>
      <c r="Q33" s="854"/>
      <c r="R33" s="854"/>
      <c r="S33" s="171"/>
      <c r="T33" s="171"/>
      <c r="U33" s="171"/>
      <c r="V33" s="171"/>
      <c r="W33" s="171"/>
      <c r="X33" s="171"/>
      <c r="Y33" s="89" t="s">
        <v>209</v>
      </c>
      <c r="Z33" s="90">
        <v>1</v>
      </c>
      <c r="AA33" s="172"/>
      <c r="AB33" s="91" t="s">
        <v>71</v>
      </c>
      <c r="AC33" s="199" t="s">
        <v>1859</v>
      </c>
      <c r="AD33" s="93" t="s">
        <v>1879</v>
      </c>
      <c r="AE33" s="880"/>
      <c r="AF33" s="880"/>
      <c r="AG33" s="883"/>
      <c r="AH33" s="642"/>
      <c r="AI33" s="643"/>
      <c r="AJ33" s="643"/>
      <c r="AK33" s="646"/>
      <c r="AL33" s="613"/>
      <c r="AM33" s="613"/>
      <c r="AN33" s="613"/>
      <c r="AO33" s="613"/>
      <c r="AP33" s="613"/>
      <c r="AQ33" s="649"/>
      <c r="AR33" s="646"/>
      <c r="AS33" s="621"/>
      <c r="AT33" s="621"/>
      <c r="AU33" s="730"/>
      <c r="AV33" s="621"/>
      <c r="AW33" s="621"/>
      <c r="AX33" s="621"/>
      <c r="AY33" s="621"/>
      <c r="AZ33" s="621"/>
      <c r="BA33" s="621"/>
      <c r="BB33" s="621"/>
      <c r="BC33" s="621"/>
      <c r="BD33" s="621"/>
      <c r="BE33" s="621"/>
      <c r="BF33" s="621"/>
      <c r="BG33" s="621"/>
      <c r="BH33" s="621"/>
      <c r="BI33" s="621"/>
      <c r="BJ33" s="621"/>
      <c r="BK33" s="159"/>
    </row>
    <row r="34" spans="2:65" s="5" customFormat="1" ht="51" x14ac:dyDescent="0.25">
      <c r="B34" s="766"/>
      <c r="C34" s="766"/>
      <c r="D34" s="769"/>
      <c r="E34" s="772"/>
      <c r="F34" s="769"/>
      <c r="G34" s="775"/>
      <c r="H34" s="821"/>
      <c r="I34" s="824"/>
      <c r="J34" s="854"/>
      <c r="K34" s="854"/>
      <c r="L34" s="854"/>
      <c r="M34" s="854"/>
      <c r="N34" s="854"/>
      <c r="O34" s="854"/>
      <c r="P34" s="854"/>
      <c r="Q34" s="854"/>
      <c r="R34" s="854"/>
      <c r="S34" s="171"/>
      <c r="T34" s="171"/>
      <c r="U34" s="171"/>
      <c r="V34" s="171"/>
      <c r="W34" s="171"/>
      <c r="X34" s="171"/>
      <c r="Y34" s="89" t="s">
        <v>120</v>
      </c>
      <c r="Z34" s="90">
        <v>7.3099999999999998E-2</v>
      </c>
      <c r="AA34" s="172"/>
      <c r="AB34" s="91" t="s">
        <v>71</v>
      </c>
      <c r="AC34" s="92" t="s">
        <v>1782</v>
      </c>
      <c r="AD34" s="93" t="s">
        <v>121</v>
      </c>
      <c r="AE34" s="880"/>
      <c r="AF34" s="880"/>
      <c r="AG34" s="883"/>
      <c r="AH34" s="642"/>
      <c r="AI34" s="641" t="s">
        <v>316</v>
      </c>
      <c r="AJ34" s="641" t="s">
        <v>1876</v>
      </c>
      <c r="AK34" s="644">
        <v>228543613</v>
      </c>
      <c r="AL34" s="613"/>
      <c r="AM34" s="613"/>
      <c r="AN34" s="613"/>
      <c r="AO34" s="613"/>
      <c r="AP34" s="613"/>
      <c r="AQ34" s="647">
        <v>228543613</v>
      </c>
      <c r="AR34" s="644">
        <v>131543613</v>
      </c>
      <c r="AS34" s="621"/>
      <c r="AT34" s="621"/>
      <c r="AU34" s="730"/>
      <c r="AV34" s="621"/>
      <c r="AW34" s="621"/>
      <c r="AX34" s="621"/>
      <c r="AY34" s="621"/>
      <c r="AZ34" s="621"/>
      <c r="BA34" s="621"/>
      <c r="BB34" s="621"/>
      <c r="BC34" s="621"/>
      <c r="BD34" s="621"/>
      <c r="BE34" s="621"/>
      <c r="BF34" s="621"/>
      <c r="BG34" s="621"/>
      <c r="BH34" s="621"/>
      <c r="BI34" s="621"/>
      <c r="BJ34" s="621"/>
      <c r="BK34" s="613" t="s">
        <v>1868</v>
      </c>
    </row>
    <row r="35" spans="2:65" s="5" customFormat="1" ht="63.75" x14ac:dyDescent="0.25">
      <c r="B35" s="766"/>
      <c r="C35" s="766"/>
      <c r="D35" s="769"/>
      <c r="E35" s="772"/>
      <c r="F35" s="769"/>
      <c r="G35" s="775"/>
      <c r="H35" s="821"/>
      <c r="I35" s="824"/>
      <c r="J35" s="854"/>
      <c r="K35" s="854"/>
      <c r="L35" s="854"/>
      <c r="M35" s="854"/>
      <c r="N35" s="854"/>
      <c r="O35" s="854"/>
      <c r="P35" s="854"/>
      <c r="Q35" s="854"/>
      <c r="R35" s="854"/>
      <c r="S35" s="171"/>
      <c r="T35" s="171"/>
      <c r="U35" s="171"/>
      <c r="V35" s="171"/>
      <c r="W35" s="171"/>
      <c r="X35" s="171"/>
      <c r="Y35" s="89" t="s">
        <v>122</v>
      </c>
      <c r="Z35" s="90">
        <v>7.3099999999999998E-2</v>
      </c>
      <c r="AA35" s="172"/>
      <c r="AB35" s="91" t="s">
        <v>71</v>
      </c>
      <c r="AC35" s="92" t="s">
        <v>1783</v>
      </c>
      <c r="AD35" s="93" t="s">
        <v>123</v>
      </c>
      <c r="AE35" s="880"/>
      <c r="AF35" s="880"/>
      <c r="AG35" s="883"/>
      <c r="AH35" s="642"/>
      <c r="AI35" s="642"/>
      <c r="AJ35" s="642"/>
      <c r="AK35" s="645"/>
      <c r="AL35" s="613"/>
      <c r="AM35" s="613"/>
      <c r="AN35" s="613"/>
      <c r="AO35" s="613"/>
      <c r="AP35" s="613"/>
      <c r="AQ35" s="648"/>
      <c r="AR35" s="645"/>
      <c r="AS35" s="621"/>
      <c r="AT35" s="621"/>
      <c r="AU35" s="730"/>
      <c r="AV35" s="621"/>
      <c r="AW35" s="621"/>
      <c r="AX35" s="621"/>
      <c r="AY35" s="621"/>
      <c r="AZ35" s="621"/>
      <c r="BA35" s="621"/>
      <c r="BB35" s="621"/>
      <c r="BC35" s="621"/>
      <c r="BD35" s="621"/>
      <c r="BE35" s="621"/>
      <c r="BF35" s="621"/>
      <c r="BG35" s="621"/>
      <c r="BH35" s="621"/>
      <c r="BI35" s="621"/>
      <c r="BJ35" s="621"/>
      <c r="BK35" s="613"/>
    </row>
    <row r="36" spans="2:65" s="5" customFormat="1" ht="63.75" x14ac:dyDescent="0.25">
      <c r="B36" s="766"/>
      <c r="C36" s="766"/>
      <c r="D36" s="769"/>
      <c r="E36" s="772"/>
      <c r="F36" s="769"/>
      <c r="G36" s="775"/>
      <c r="H36" s="821"/>
      <c r="I36" s="824"/>
      <c r="J36" s="854"/>
      <c r="K36" s="854"/>
      <c r="L36" s="854"/>
      <c r="M36" s="854"/>
      <c r="N36" s="854"/>
      <c r="O36" s="854"/>
      <c r="P36" s="854"/>
      <c r="Q36" s="854"/>
      <c r="R36" s="854"/>
      <c r="S36" s="171"/>
      <c r="T36" s="171"/>
      <c r="U36" s="171"/>
      <c r="V36" s="171"/>
      <c r="W36" s="171"/>
      <c r="X36" s="171"/>
      <c r="Y36" s="89" t="s">
        <v>124</v>
      </c>
      <c r="Z36" s="90">
        <v>7.3099999999999998E-2</v>
      </c>
      <c r="AA36" s="172"/>
      <c r="AB36" s="91" t="s">
        <v>71</v>
      </c>
      <c r="AC36" s="92" t="s">
        <v>1784</v>
      </c>
      <c r="AD36" s="93" t="s">
        <v>125</v>
      </c>
      <c r="AE36" s="880"/>
      <c r="AF36" s="880"/>
      <c r="AG36" s="883"/>
      <c r="AH36" s="642"/>
      <c r="AI36" s="642"/>
      <c r="AJ36" s="642"/>
      <c r="AK36" s="645"/>
      <c r="AL36" s="613"/>
      <c r="AM36" s="613"/>
      <c r="AN36" s="613"/>
      <c r="AO36" s="613"/>
      <c r="AP36" s="613"/>
      <c r="AQ36" s="648"/>
      <c r="AR36" s="645"/>
      <c r="AS36" s="621"/>
      <c r="AT36" s="621"/>
      <c r="AU36" s="730"/>
      <c r="AV36" s="621"/>
      <c r="AW36" s="621"/>
      <c r="AX36" s="621"/>
      <c r="AY36" s="621"/>
      <c r="AZ36" s="621"/>
      <c r="BA36" s="621"/>
      <c r="BB36" s="621"/>
      <c r="BC36" s="621"/>
      <c r="BD36" s="621"/>
      <c r="BE36" s="621"/>
      <c r="BF36" s="621"/>
      <c r="BG36" s="621"/>
      <c r="BH36" s="621"/>
      <c r="BI36" s="621"/>
      <c r="BJ36" s="621"/>
      <c r="BK36" s="613"/>
    </row>
    <row r="37" spans="2:65" s="5" customFormat="1" ht="42" customHeight="1" x14ac:dyDescent="0.25">
      <c r="B37" s="766"/>
      <c r="C37" s="766"/>
      <c r="D37" s="769"/>
      <c r="E37" s="772"/>
      <c r="F37" s="769"/>
      <c r="G37" s="775"/>
      <c r="H37" s="821"/>
      <c r="I37" s="824"/>
      <c r="J37" s="854"/>
      <c r="K37" s="854"/>
      <c r="L37" s="854"/>
      <c r="M37" s="854"/>
      <c r="N37" s="854"/>
      <c r="O37" s="854"/>
      <c r="P37" s="854"/>
      <c r="Q37" s="854"/>
      <c r="R37" s="854"/>
      <c r="S37" s="171"/>
      <c r="T37" s="171"/>
      <c r="U37" s="171"/>
      <c r="V37" s="171"/>
      <c r="W37" s="171"/>
      <c r="X37" s="171"/>
      <c r="Y37" s="89" t="s">
        <v>126</v>
      </c>
      <c r="Z37" s="95">
        <v>0.03</v>
      </c>
      <c r="AA37" s="172">
        <v>0</v>
      </c>
      <c r="AB37" s="91" t="s">
        <v>71</v>
      </c>
      <c r="AC37" s="92"/>
      <c r="AD37" s="93"/>
      <c r="AE37" s="880"/>
      <c r="AF37" s="880"/>
      <c r="AG37" s="883"/>
      <c r="AH37" s="642"/>
      <c r="AI37" s="642"/>
      <c r="AJ37" s="642"/>
      <c r="AK37" s="645"/>
      <c r="AL37" s="613"/>
      <c r="AM37" s="613"/>
      <c r="AN37" s="613"/>
      <c r="AO37" s="613"/>
      <c r="AP37" s="613"/>
      <c r="AQ37" s="648"/>
      <c r="AR37" s="645"/>
      <c r="AS37" s="621"/>
      <c r="AT37" s="621"/>
      <c r="AU37" s="730"/>
      <c r="AV37" s="621"/>
      <c r="AW37" s="621"/>
      <c r="AX37" s="621"/>
      <c r="AY37" s="621"/>
      <c r="AZ37" s="621"/>
      <c r="BA37" s="621"/>
      <c r="BB37" s="621"/>
      <c r="BC37" s="621"/>
      <c r="BD37" s="621"/>
      <c r="BE37" s="621"/>
      <c r="BF37" s="621"/>
      <c r="BG37" s="621"/>
      <c r="BH37" s="621"/>
      <c r="BI37" s="621"/>
      <c r="BJ37" s="621"/>
      <c r="BK37" s="613"/>
    </row>
    <row r="38" spans="2:65" s="5" customFormat="1" ht="37.5" customHeight="1" x14ac:dyDescent="0.25">
      <c r="B38" s="766"/>
      <c r="C38" s="766"/>
      <c r="D38" s="769"/>
      <c r="E38" s="772"/>
      <c r="F38" s="769"/>
      <c r="G38" s="775"/>
      <c r="H38" s="822"/>
      <c r="I38" s="825"/>
      <c r="J38" s="855"/>
      <c r="K38" s="855"/>
      <c r="L38" s="855"/>
      <c r="M38" s="855"/>
      <c r="N38" s="855"/>
      <c r="O38" s="855"/>
      <c r="P38" s="855"/>
      <c r="Q38" s="855"/>
      <c r="R38" s="855"/>
      <c r="S38" s="171"/>
      <c r="T38" s="171"/>
      <c r="U38" s="171"/>
      <c r="V38" s="171"/>
      <c r="W38" s="171"/>
      <c r="X38" s="171"/>
      <c r="Y38" s="96" t="s">
        <v>127</v>
      </c>
      <c r="Z38" s="95">
        <v>0.02</v>
      </c>
      <c r="AA38" s="172">
        <v>0</v>
      </c>
      <c r="AB38" s="91" t="s">
        <v>128</v>
      </c>
      <c r="AC38" s="97"/>
      <c r="AD38" s="98"/>
      <c r="AE38" s="881"/>
      <c r="AF38" s="881"/>
      <c r="AG38" s="884"/>
      <c r="AH38" s="643"/>
      <c r="AI38" s="643"/>
      <c r="AJ38" s="643"/>
      <c r="AK38" s="646"/>
      <c r="AL38" s="613"/>
      <c r="AM38" s="613"/>
      <c r="AN38" s="613"/>
      <c r="AO38" s="613"/>
      <c r="AP38" s="613"/>
      <c r="AQ38" s="649"/>
      <c r="AR38" s="646"/>
      <c r="AS38" s="622"/>
      <c r="AT38" s="622"/>
      <c r="AU38" s="731"/>
      <c r="AV38" s="622"/>
      <c r="AW38" s="622"/>
      <c r="AX38" s="622"/>
      <c r="AY38" s="622"/>
      <c r="AZ38" s="622"/>
      <c r="BA38" s="622"/>
      <c r="BB38" s="622"/>
      <c r="BC38" s="622"/>
      <c r="BD38" s="622"/>
      <c r="BE38" s="622"/>
      <c r="BF38" s="622"/>
      <c r="BG38" s="622"/>
      <c r="BH38" s="622"/>
      <c r="BI38" s="622"/>
      <c r="BJ38" s="622"/>
      <c r="BK38" s="613"/>
    </row>
    <row r="39" spans="2:65" ht="65.25" customHeight="1" x14ac:dyDescent="0.25">
      <c r="B39" s="766"/>
      <c r="C39" s="766"/>
      <c r="D39" s="769"/>
      <c r="E39" s="772"/>
      <c r="F39" s="769"/>
      <c r="G39" s="775"/>
      <c r="H39" s="828" t="s">
        <v>142</v>
      </c>
      <c r="I39" s="826"/>
      <c r="J39" s="800" t="s">
        <v>67</v>
      </c>
      <c r="K39" s="800" t="s">
        <v>143</v>
      </c>
      <c r="L39" s="800">
        <v>0</v>
      </c>
      <c r="M39" s="800">
        <v>1</v>
      </c>
      <c r="N39" s="800">
        <v>1</v>
      </c>
      <c r="O39" s="800" t="s">
        <v>69</v>
      </c>
      <c r="P39" s="800" t="s">
        <v>69</v>
      </c>
      <c r="Q39" s="800"/>
      <c r="R39" s="800"/>
      <c r="S39" s="174"/>
      <c r="T39" s="174"/>
      <c r="U39" s="174"/>
      <c r="V39" s="174"/>
      <c r="W39" s="174"/>
      <c r="X39" s="174"/>
      <c r="Y39" s="874" t="s">
        <v>129</v>
      </c>
      <c r="Z39" s="826">
        <v>0.15</v>
      </c>
      <c r="AA39" s="826">
        <f>20/42</f>
        <v>0.47619047619047616</v>
      </c>
      <c r="AB39" s="891" t="s">
        <v>71</v>
      </c>
      <c r="AC39" s="888" t="s">
        <v>1853</v>
      </c>
      <c r="AD39" s="885" t="s">
        <v>1785</v>
      </c>
      <c r="AE39" s="877" t="s">
        <v>72</v>
      </c>
      <c r="AF39" s="877" t="s">
        <v>73</v>
      </c>
      <c r="AG39" s="793" t="s">
        <v>130</v>
      </c>
      <c r="AH39" s="877" t="s">
        <v>131</v>
      </c>
      <c r="AI39" s="787" t="s">
        <v>132</v>
      </c>
      <c r="AJ39" s="793" t="s">
        <v>133</v>
      </c>
      <c r="AK39" s="692">
        <v>0</v>
      </c>
      <c r="AL39" s="692" t="s">
        <v>69</v>
      </c>
      <c r="AM39" s="692" t="s">
        <v>69</v>
      </c>
      <c r="AN39" s="689" t="s">
        <v>69</v>
      </c>
      <c r="AO39" s="689" t="s">
        <v>69</v>
      </c>
      <c r="AP39" s="686" t="s">
        <v>69</v>
      </c>
      <c r="AQ39" s="902">
        <v>400000000</v>
      </c>
      <c r="AR39" s="692">
        <v>167200000</v>
      </c>
      <c r="AS39" s="692">
        <f>SUM(AQ39:AQ49)</f>
        <v>1140970900</v>
      </c>
      <c r="AT39" s="692">
        <f>SUM(AR39:AR49)</f>
        <v>648170900</v>
      </c>
      <c r="AU39" s="686">
        <f>+AT39/AS39</f>
        <v>0.56808714402795024</v>
      </c>
      <c r="AV39" s="164"/>
      <c r="AW39" s="164"/>
      <c r="AX39" s="164"/>
      <c r="AY39" s="164"/>
      <c r="AZ39" s="165"/>
      <c r="BA39" s="164"/>
      <c r="BB39" s="164"/>
      <c r="BC39" s="164"/>
      <c r="BD39" s="164"/>
      <c r="BE39" s="165"/>
      <c r="BF39" s="164"/>
      <c r="BG39" s="164"/>
      <c r="BH39" s="164"/>
      <c r="BI39" s="164"/>
      <c r="BJ39" s="165"/>
      <c r="BK39" s="623" t="s">
        <v>1861</v>
      </c>
      <c r="BM39" s="11"/>
    </row>
    <row r="40" spans="2:65" ht="195" customHeight="1" x14ac:dyDescent="0.25">
      <c r="B40" s="766"/>
      <c r="C40" s="766"/>
      <c r="D40" s="769"/>
      <c r="E40" s="772"/>
      <c r="F40" s="769"/>
      <c r="G40" s="775"/>
      <c r="H40" s="829"/>
      <c r="I40" s="827"/>
      <c r="J40" s="801"/>
      <c r="K40" s="801"/>
      <c r="L40" s="801"/>
      <c r="M40" s="801"/>
      <c r="N40" s="801"/>
      <c r="O40" s="801"/>
      <c r="P40" s="801"/>
      <c r="Q40" s="801"/>
      <c r="R40" s="801"/>
      <c r="S40" s="174"/>
      <c r="T40" s="174"/>
      <c r="U40" s="174"/>
      <c r="V40" s="174"/>
      <c r="W40" s="174"/>
      <c r="X40" s="174"/>
      <c r="Y40" s="875"/>
      <c r="Z40" s="827"/>
      <c r="AA40" s="827"/>
      <c r="AB40" s="892"/>
      <c r="AC40" s="889"/>
      <c r="AD40" s="886"/>
      <c r="AE40" s="878"/>
      <c r="AF40" s="878"/>
      <c r="AG40" s="794"/>
      <c r="AH40" s="878"/>
      <c r="AI40" s="788"/>
      <c r="AJ40" s="794"/>
      <c r="AK40" s="693"/>
      <c r="AL40" s="693"/>
      <c r="AM40" s="693"/>
      <c r="AN40" s="690"/>
      <c r="AO40" s="690"/>
      <c r="AP40" s="687"/>
      <c r="AQ40" s="903"/>
      <c r="AR40" s="693"/>
      <c r="AS40" s="693"/>
      <c r="AT40" s="693"/>
      <c r="AU40" s="687"/>
      <c r="AV40" s="164"/>
      <c r="AW40" s="164"/>
      <c r="AX40" s="164"/>
      <c r="AY40" s="164"/>
      <c r="AZ40" s="165"/>
      <c r="BA40" s="164"/>
      <c r="BB40" s="164"/>
      <c r="BC40" s="164"/>
      <c r="BD40" s="164"/>
      <c r="BE40" s="165"/>
      <c r="BF40" s="164"/>
      <c r="BG40" s="164"/>
      <c r="BH40" s="164"/>
      <c r="BI40" s="164"/>
      <c r="BJ40" s="165"/>
      <c r="BK40" s="624"/>
      <c r="BM40" s="11"/>
    </row>
    <row r="41" spans="2:65" ht="330.75" customHeight="1" x14ac:dyDescent="0.25">
      <c r="B41" s="766"/>
      <c r="C41" s="766"/>
      <c r="D41" s="769"/>
      <c r="E41" s="772"/>
      <c r="F41" s="769"/>
      <c r="G41" s="775"/>
      <c r="H41" s="829"/>
      <c r="I41" s="827"/>
      <c r="J41" s="801"/>
      <c r="K41" s="801"/>
      <c r="L41" s="801"/>
      <c r="M41" s="801"/>
      <c r="N41" s="801"/>
      <c r="O41" s="801"/>
      <c r="P41" s="801"/>
      <c r="Q41" s="801"/>
      <c r="R41" s="801"/>
      <c r="S41" s="174"/>
      <c r="T41" s="174"/>
      <c r="U41" s="174"/>
      <c r="V41" s="174"/>
      <c r="W41" s="174"/>
      <c r="X41" s="174"/>
      <c r="Y41" s="876"/>
      <c r="Z41" s="894"/>
      <c r="AA41" s="894"/>
      <c r="AB41" s="893"/>
      <c r="AC41" s="890"/>
      <c r="AD41" s="887"/>
      <c r="AE41" s="878"/>
      <c r="AF41" s="878"/>
      <c r="AG41" s="794"/>
      <c r="AH41" s="878"/>
      <c r="AI41" s="789"/>
      <c r="AJ41" s="795"/>
      <c r="AK41" s="694"/>
      <c r="AL41" s="693"/>
      <c r="AM41" s="693"/>
      <c r="AN41" s="690"/>
      <c r="AO41" s="690"/>
      <c r="AP41" s="687"/>
      <c r="AQ41" s="904"/>
      <c r="AR41" s="694"/>
      <c r="AS41" s="693"/>
      <c r="AT41" s="693"/>
      <c r="AU41" s="687"/>
      <c r="AV41" s="164"/>
      <c r="AW41" s="164"/>
      <c r="AX41" s="164"/>
      <c r="AY41" s="164"/>
      <c r="AZ41" s="165"/>
      <c r="BA41" s="164"/>
      <c r="BB41" s="164"/>
      <c r="BC41" s="164"/>
      <c r="BD41" s="164"/>
      <c r="BE41" s="165"/>
      <c r="BF41" s="164"/>
      <c r="BG41" s="164"/>
      <c r="BH41" s="164"/>
      <c r="BI41" s="164"/>
      <c r="BJ41" s="165"/>
      <c r="BK41" s="625"/>
      <c r="BM41" s="11"/>
    </row>
    <row r="42" spans="2:65" ht="186.75" customHeight="1" x14ac:dyDescent="0.25">
      <c r="B42" s="766"/>
      <c r="C42" s="766"/>
      <c r="D42" s="769"/>
      <c r="E42" s="772"/>
      <c r="F42" s="769"/>
      <c r="G42" s="775"/>
      <c r="H42" s="829"/>
      <c r="I42" s="827"/>
      <c r="J42" s="801"/>
      <c r="K42" s="801"/>
      <c r="L42" s="801"/>
      <c r="M42" s="801"/>
      <c r="N42" s="801"/>
      <c r="O42" s="801"/>
      <c r="P42" s="801"/>
      <c r="Q42" s="801"/>
      <c r="R42" s="801"/>
      <c r="S42" s="174"/>
      <c r="T42" s="174"/>
      <c r="U42" s="174"/>
      <c r="V42" s="174"/>
      <c r="W42" s="174"/>
      <c r="X42" s="174"/>
      <c r="Y42" s="99" t="s">
        <v>134</v>
      </c>
      <c r="Z42" s="173">
        <v>0.15</v>
      </c>
      <c r="AA42" s="173">
        <f>3/8</f>
        <v>0.375</v>
      </c>
      <c r="AB42" s="100" t="s">
        <v>71</v>
      </c>
      <c r="AC42" s="101" t="s">
        <v>1854</v>
      </c>
      <c r="AD42" s="102" t="s">
        <v>1786</v>
      </c>
      <c r="AE42" s="878"/>
      <c r="AF42" s="878"/>
      <c r="AG42" s="794"/>
      <c r="AH42" s="878"/>
      <c r="AI42" s="103" t="s">
        <v>290</v>
      </c>
      <c r="AJ42" s="162" t="s">
        <v>291</v>
      </c>
      <c r="AK42" s="160">
        <v>32302165</v>
      </c>
      <c r="AL42" s="694"/>
      <c r="AM42" s="694"/>
      <c r="AN42" s="691"/>
      <c r="AO42" s="691"/>
      <c r="AP42" s="688"/>
      <c r="AQ42" s="549">
        <v>32302165</v>
      </c>
      <c r="AR42" s="160">
        <v>32302165</v>
      </c>
      <c r="AS42" s="693"/>
      <c r="AT42" s="693"/>
      <c r="AU42" s="687"/>
      <c r="AV42" s="164"/>
      <c r="AW42" s="164"/>
      <c r="AX42" s="164"/>
      <c r="AY42" s="164"/>
      <c r="AZ42" s="165"/>
      <c r="BA42" s="164"/>
      <c r="BB42" s="164"/>
      <c r="BC42" s="164"/>
      <c r="BD42" s="164"/>
      <c r="BE42" s="165"/>
      <c r="BF42" s="164"/>
      <c r="BG42" s="164"/>
      <c r="BH42" s="164"/>
      <c r="BI42" s="164"/>
      <c r="BJ42" s="165"/>
      <c r="BK42" s="104" t="s">
        <v>1862</v>
      </c>
      <c r="BM42" s="11"/>
    </row>
    <row r="43" spans="2:65" ht="129.75" customHeight="1" x14ac:dyDescent="0.25">
      <c r="B43" s="766"/>
      <c r="C43" s="766"/>
      <c r="D43" s="769"/>
      <c r="E43" s="772"/>
      <c r="F43" s="769"/>
      <c r="G43" s="775"/>
      <c r="H43" s="829"/>
      <c r="I43" s="827"/>
      <c r="J43" s="801"/>
      <c r="K43" s="801"/>
      <c r="L43" s="801"/>
      <c r="M43" s="801"/>
      <c r="N43" s="801"/>
      <c r="O43" s="801"/>
      <c r="P43" s="801"/>
      <c r="Q43" s="801"/>
      <c r="R43" s="801"/>
      <c r="S43" s="174"/>
      <c r="T43" s="174"/>
      <c r="U43" s="174"/>
      <c r="V43" s="174"/>
      <c r="W43" s="174"/>
      <c r="X43" s="174"/>
      <c r="Y43" s="99" t="s">
        <v>135</v>
      </c>
      <c r="Z43" s="173">
        <v>0.15</v>
      </c>
      <c r="AA43" s="173"/>
      <c r="AB43" s="100" t="s">
        <v>71</v>
      </c>
      <c r="AC43" s="105" t="s">
        <v>1787</v>
      </c>
      <c r="AD43" s="106" t="s">
        <v>1788</v>
      </c>
      <c r="AE43" s="878"/>
      <c r="AF43" s="878"/>
      <c r="AG43" s="794"/>
      <c r="AH43" s="878"/>
      <c r="AI43" s="107" t="s">
        <v>292</v>
      </c>
      <c r="AJ43" s="108" t="s">
        <v>1874</v>
      </c>
      <c r="AK43" s="164">
        <v>63367987</v>
      </c>
      <c r="AL43" s="692" t="s">
        <v>69</v>
      </c>
      <c r="AM43" s="692" t="s">
        <v>69</v>
      </c>
      <c r="AN43" s="689" t="s">
        <v>69</v>
      </c>
      <c r="AO43" s="689" t="s">
        <v>69</v>
      </c>
      <c r="AP43" s="686" t="s">
        <v>69</v>
      </c>
      <c r="AQ43" s="551">
        <v>63367987</v>
      </c>
      <c r="AR43" s="164">
        <v>63367987</v>
      </c>
      <c r="AS43" s="693"/>
      <c r="AT43" s="693"/>
      <c r="AU43" s="687"/>
      <c r="AV43" s="164"/>
      <c r="AW43" s="164"/>
      <c r="AX43" s="164"/>
      <c r="AY43" s="164"/>
      <c r="AZ43" s="165"/>
      <c r="BA43" s="164"/>
      <c r="BB43" s="164"/>
      <c r="BC43" s="164"/>
      <c r="BD43" s="164"/>
      <c r="BE43" s="165"/>
      <c r="BF43" s="164"/>
      <c r="BG43" s="164"/>
      <c r="BH43" s="164"/>
      <c r="BI43" s="164"/>
      <c r="BJ43" s="165"/>
      <c r="BK43" s="109" t="s">
        <v>1863</v>
      </c>
      <c r="BM43" s="11"/>
    </row>
    <row r="44" spans="2:65" ht="43.5" customHeight="1" x14ac:dyDescent="0.25">
      <c r="B44" s="766"/>
      <c r="C44" s="766"/>
      <c r="D44" s="769"/>
      <c r="E44" s="772"/>
      <c r="F44" s="769"/>
      <c r="G44" s="775"/>
      <c r="H44" s="829"/>
      <c r="I44" s="827"/>
      <c r="J44" s="801"/>
      <c r="K44" s="801"/>
      <c r="L44" s="801"/>
      <c r="M44" s="801"/>
      <c r="N44" s="801"/>
      <c r="O44" s="801"/>
      <c r="P44" s="801"/>
      <c r="Q44" s="801"/>
      <c r="R44" s="801"/>
      <c r="S44" s="174"/>
      <c r="T44" s="174"/>
      <c r="U44" s="174"/>
      <c r="V44" s="174"/>
      <c r="W44" s="174"/>
      <c r="X44" s="174"/>
      <c r="Y44" s="99" t="s">
        <v>137</v>
      </c>
      <c r="Z44" s="173">
        <v>7.0000000000000007E-2</v>
      </c>
      <c r="AA44" s="173">
        <v>0</v>
      </c>
      <c r="AB44" s="100" t="s">
        <v>71</v>
      </c>
      <c r="AC44" s="101"/>
      <c r="AD44" s="106"/>
      <c r="AE44" s="878"/>
      <c r="AF44" s="878"/>
      <c r="AG44" s="794"/>
      <c r="AH44" s="878"/>
      <c r="AI44" s="787" t="s">
        <v>296</v>
      </c>
      <c r="AJ44" s="793" t="s">
        <v>297</v>
      </c>
      <c r="AK44" s="692">
        <v>0</v>
      </c>
      <c r="AL44" s="693"/>
      <c r="AM44" s="693"/>
      <c r="AN44" s="690"/>
      <c r="AO44" s="690"/>
      <c r="AP44" s="687"/>
      <c r="AQ44" s="902">
        <v>1545346</v>
      </c>
      <c r="AR44" s="692">
        <v>1545346</v>
      </c>
      <c r="AS44" s="693"/>
      <c r="AT44" s="693"/>
      <c r="AU44" s="687"/>
      <c r="AV44" s="164"/>
      <c r="AW44" s="164"/>
      <c r="AX44" s="164"/>
      <c r="AY44" s="164"/>
      <c r="AZ44" s="165"/>
      <c r="BA44" s="164"/>
      <c r="BB44" s="164"/>
      <c r="BC44" s="164"/>
      <c r="BD44" s="164"/>
      <c r="BE44" s="165"/>
      <c r="BF44" s="164"/>
      <c r="BG44" s="164"/>
      <c r="BH44" s="164"/>
      <c r="BI44" s="164"/>
      <c r="BJ44" s="165"/>
      <c r="BK44" s="623">
        <v>0</v>
      </c>
      <c r="BM44" s="11"/>
    </row>
    <row r="45" spans="2:65" ht="43.5" customHeight="1" x14ac:dyDescent="0.25">
      <c r="B45" s="766"/>
      <c r="C45" s="766"/>
      <c r="D45" s="769"/>
      <c r="E45" s="772"/>
      <c r="F45" s="769"/>
      <c r="G45" s="775"/>
      <c r="H45" s="829"/>
      <c r="I45" s="827"/>
      <c r="J45" s="801"/>
      <c r="K45" s="801"/>
      <c r="L45" s="801"/>
      <c r="M45" s="801"/>
      <c r="N45" s="801"/>
      <c r="O45" s="801"/>
      <c r="P45" s="801"/>
      <c r="Q45" s="801"/>
      <c r="R45" s="801"/>
      <c r="S45" s="174"/>
      <c r="T45" s="174"/>
      <c r="U45" s="174"/>
      <c r="V45" s="174"/>
      <c r="W45" s="174"/>
      <c r="X45" s="174"/>
      <c r="Y45" s="99" t="s">
        <v>138</v>
      </c>
      <c r="Z45" s="173">
        <v>0.04</v>
      </c>
      <c r="AA45" s="173">
        <v>0</v>
      </c>
      <c r="AB45" s="100" t="s">
        <v>71</v>
      </c>
      <c r="AC45" s="101"/>
      <c r="AD45" s="106"/>
      <c r="AE45" s="878"/>
      <c r="AF45" s="878"/>
      <c r="AG45" s="794"/>
      <c r="AH45" s="878"/>
      <c r="AI45" s="789"/>
      <c r="AJ45" s="795"/>
      <c r="AK45" s="694"/>
      <c r="AL45" s="693"/>
      <c r="AM45" s="693"/>
      <c r="AN45" s="690"/>
      <c r="AO45" s="690"/>
      <c r="AP45" s="687"/>
      <c r="AQ45" s="904"/>
      <c r="AR45" s="694"/>
      <c r="AS45" s="693"/>
      <c r="AT45" s="693"/>
      <c r="AU45" s="687"/>
      <c r="AV45" s="164"/>
      <c r="AW45" s="164"/>
      <c r="AX45" s="164"/>
      <c r="AY45" s="164"/>
      <c r="AZ45" s="165"/>
      <c r="BA45" s="164"/>
      <c r="BB45" s="164"/>
      <c r="BC45" s="164"/>
      <c r="BD45" s="164"/>
      <c r="BE45" s="165"/>
      <c r="BF45" s="164"/>
      <c r="BG45" s="164"/>
      <c r="BH45" s="164"/>
      <c r="BI45" s="164"/>
      <c r="BJ45" s="165"/>
      <c r="BK45" s="625"/>
      <c r="BM45" s="11"/>
    </row>
    <row r="46" spans="2:65" ht="43.5" customHeight="1" x14ac:dyDescent="0.25">
      <c r="B46" s="766"/>
      <c r="C46" s="766"/>
      <c r="D46" s="769"/>
      <c r="E46" s="772"/>
      <c r="F46" s="769"/>
      <c r="G46" s="775"/>
      <c r="H46" s="829"/>
      <c r="I46" s="827"/>
      <c r="J46" s="801"/>
      <c r="K46" s="801"/>
      <c r="L46" s="801"/>
      <c r="M46" s="801"/>
      <c r="N46" s="801"/>
      <c r="O46" s="801"/>
      <c r="P46" s="801"/>
      <c r="Q46" s="801"/>
      <c r="R46" s="801"/>
      <c r="S46" s="174"/>
      <c r="T46" s="174"/>
      <c r="U46" s="174"/>
      <c r="V46" s="174"/>
      <c r="W46" s="174"/>
      <c r="X46" s="174"/>
      <c r="Y46" s="99" t="s">
        <v>139</v>
      </c>
      <c r="Z46" s="173">
        <v>0.02</v>
      </c>
      <c r="AA46" s="173">
        <v>0</v>
      </c>
      <c r="AB46" s="100" t="s">
        <v>81</v>
      </c>
      <c r="AC46" s="101"/>
      <c r="AD46" s="106"/>
      <c r="AE46" s="878"/>
      <c r="AF46" s="878"/>
      <c r="AG46" s="794"/>
      <c r="AH46" s="878"/>
      <c r="AI46" s="787" t="s">
        <v>319</v>
      </c>
      <c r="AJ46" s="793" t="s">
        <v>320</v>
      </c>
      <c r="AK46" s="692">
        <v>187000000</v>
      </c>
      <c r="AL46" s="693"/>
      <c r="AM46" s="693"/>
      <c r="AN46" s="690"/>
      <c r="AO46" s="690"/>
      <c r="AP46" s="687"/>
      <c r="AQ46" s="902">
        <v>187000000</v>
      </c>
      <c r="AR46" s="692">
        <v>187000000</v>
      </c>
      <c r="AS46" s="693"/>
      <c r="AT46" s="693"/>
      <c r="AU46" s="687"/>
      <c r="AV46" s="164"/>
      <c r="AW46" s="164"/>
      <c r="AX46" s="164"/>
      <c r="AY46" s="164"/>
      <c r="AZ46" s="165"/>
      <c r="BA46" s="164"/>
      <c r="BB46" s="164"/>
      <c r="BC46" s="164"/>
      <c r="BD46" s="164"/>
      <c r="BE46" s="165"/>
      <c r="BF46" s="164"/>
      <c r="BG46" s="164"/>
      <c r="BH46" s="164"/>
      <c r="BI46" s="164"/>
      <c r="BJ46" s="165"/>
      <c r="BK46" s="623" t="s">
        <v>1864</v>
      </c>
      <c r="BM46" s="11"/>
    </row>
    <row r="47" spans="2:65" ht="43.5" customHeight="1" x14ac:dyDescent="0.25">
      <c r="B47" s="766"/>
      <c r="C47" s="766"/>
      <c r="D47" s="769"/>
      <c r="E47" s="772"/>
      <c r="F47" s="769"/>
      <c r="G47" s="775"/>
      <c r="H47" s="829"/>
      <c r="I47" s="827"/>
      <c r="J47" s="801"/>
      <c r="K47" s="801"/>
      <c r="L47" s="801"/>
      <c r="M47" s="801"/>
      <c r="N47" s="801"/>
      <c r="O47" s="801"/>
      <c r="P47" s="801"/>
      <c r="Q47" s="801"/>
      <c r="R47" s="801"/>
      <c r="S47" s="174"/>
      <c r="T47" s="174"/>
      <c r="U47" s="174"/>
      <c r="V47" s="174"/>
      <c r="W47" s="174"/>
      <c r="X47" s="174"/>
      <c r="Y47" s="99" t="s">
        <v>140</v>
      </c>
      <c r="Z47" s="173">
        <v>0.02</v>
      </c>
      <c r="AA47" s="173">
        <v>0</v>
      </c>
      <c r="AB47" s="100" t="s">
        <v>81</v>
      </c>
      <c r="AC47" s="101"/>
      <c r="AD47" s="106"/>
      <c r="AE47" s="878"/>
      <c r="AF47" s="878"/>
      <c r="AG47" s="794"/>
      <c r="AH47" s="878"/>
      <c r="AI47" s="788"/>
      <c r="AJ47" s="794"/>
      <c r="AK47" s="693"/>
      <c r="AL47" s="693"/>
      <c r="AM47" s="693"/>
      <c r="AN47" s="690"/>
      <c r="AO47" s="690"/>
      <c r="AP47" s="687"/>
      <c r="AQ47" s="903"/>
      <c r="AR47" s="693"/>
      <c r="AS47" s="693"/>
      <c r="AT47" s="693"/>
      <c r="AU47" s="687"/>
      <c r="AV47" s="164"/>
      <c r="AW47" s="164"/>
      <c r="AX47" s="164"/>
      <c r="AY47" s="164"/>
      <c r="AZ47" s="165"/>
      <c r="BA47" s="164"/>
      <c r="BB47" s="164"/>
      <c r="BC47" s="164"/>
      <c r="BD47" s="164"/>
      <c r="BE47" s="165"/>
      <c r="BF47" s="164"/>
      <c r="BG47" s="164"/>
      <c r="BH47" s="164"/>
      <c r="BI47" s="164"/>
      <c r="BJ47" s="165"/>
      <c r="BK47" s="624"/>
      <c r="BM47" s="11"/>
    </row>
    <row r="48" spans="2:65" ht="78.75" customHeight="1" x14ac:dyDescent="0.25">
      <c r="B48" s="766"/>
      <c r="C48" s="766"/>
      <c r="D48" s="769"/>
      <c r="E48" s="772"/>
      <c r="F48" s="769"/>
      <c r="G48" s="775"/>
      <c r="H48" s="829"/>
      <c r="I48" s="827"/>
      <c r="J48" s="801"/>
      <c r="K48" s="801"/>
      <c r="L48" s="801"/>
      <c r="M48" s="801"/>
      <c r="N48" s="801"/>
      <c r="O48" s="801"/>
      <c r="P48" s="801"/>
      <c r="Q48" s="801"/>
      <c r="R48" s="801"/>
      <c r="S48" s="200"/>
      <c r="T48" s="200"/>
      <c r="U48" s="200"/>
      <c r="V48" s="200"/>
      <c r="W48" s="200"/>
      <c r="X48" s="200"/>
      <c r="Y48" s="184" t="s">
        <v>141</v>
      </c>
      <c r="Z48" s="187">
        <v>0.25</v>
      </c>
      <c r="AA48" s="187"/>
      <c r="AB48" s="186" t="s">
        <v>158</v>
      </c>
      <c r="AC48" s="185" t="s">
        <v>1789</v>
      </c>
      <c r="AD48" s="201"/>
      <c r="AE48" s="878"/>
      <c r="AF48" s="878"/>
      <c r="AG48" s="794"/>
      <c r="AH48" s="878"/>
      <c r="AI48" s="789"/>
      <c r="AJ48" s="795"/>
      <c r="AK48" s="694"/>
      <c r="AL48" s="694"/>
      <c r="AM48" s="694"/>
      <c r="AN48" s="691"/>
      <c r="AO48" s="691"/>
      <c r="AP48" s="688"/>
      <c r="AQ48" s="904"/>
      <c r="AR48" s="694"/>
      <c r="AS48" s="693"/>
      <c r="AT48" s="693"/>
      <c r="AU48" s="687"/>
      <c r="AV48" s="191"/>
      <c r="AW48" s="191"/>
      <c r="AX48" s="191"/>
      <c r="AY48" s="191"/>
      <c r="AZ48" s="192"/>
      <c r="BA48" s="191"/>
      <c r="BB48" s="191"/>
      <c r="BC48" s="191"/>
      <c r="BD48" s="191"/>
      <c r="BE48" s="192"/>
      <c r="BF48" s="191"/>
      <c r="BG48" s="191"/>
      <c r="BH48" s="191"/>
      <c r="BI48" s="191"/>
      <c r="BJ48" s="192"/>
      <c r="BK48" s="625"/>
      <c r="BM48" s="11"/>
    </row>
    <row r="49" spans="2:65" s="216" customFormat="1" ht="318" customHeight="1" x14ac:dyDescent="0.25">
      <c r="B49" s="766"/>
      <c r="C49" s="766"/>
      <c r="D49" s="769"/>
      <c r="E49" s="772"/>
      <c r="F49" s="769"/>
      <c r="G49" s="775"/>
      <c r="H49" s="830"/>
      <c r="I49" s="827"/>
      <c r="J49" s="801"/>
      <c r="K49" s="801"/>
      <c r="L49" s="801"/>
      <c r="M49" s="801"/>
      <c r="N49" s="801"/>
      <c r="O49" s="801"/>
      <c r="P49" s="801"/>
      <c r="Q49" s="801"/>
      <c r="R49" s="801"/>
      <c r="S49" s="207"/>
      <c r="T49" s="207"/>
      <c r="U49" s="207"/>
      <c r="V49" s="207"/>
      <c r="W49" s="207"/>
      <c r="X49" s="207"/>
      <c r="Y49" s="208" t="s">
        <v>144</v>
      </c>
      <c r="Z49" s="209">
        <v>0.15</v>
      </c>
      <c r="AA49" s="210">
        <f>12/21</f>
        <v>0.5714285714285714</v>
      </c>
      <c r="AB49" s="211" t="s">
        <v>158</v>
      </c>
      <c r="AC49" s="212" t="s">
        <v>1855</v>
      </c>
      <c r="AD49" s="213" t="s">
        <v>1790</v>
      </c>
      <c r="AE49" s="878"/>
      <c r="AF49" s="878"/>
      <c r="AG49" s="794"/>
      <c r="AH49" s="878"/>
      <c r="AI49" s="552" t="s">
        <v>136</v>
      </c>
      <c r="AJ49" s="108" t="s">
        <v>295</v>
      </c>
      <c r="AK49" s="164">
        <v>0</v>
      </c>
      <c r="AL49" s="164" t="s">
        <v>69</v>
      </c>
      <c r="AM49" s="164" t="s">
        <v>69</v>
      </c>
      <c r="AN49" s="553" t="s">
        <v>69</v>
      </c>
      <c r="AO49" s="553" t="s">
        <v>69</v>
      </c>
      <c r="AP49" s="165" t="s">
        <v>69</v>
      </c>
      <c r="AQ49" s="551">
        <v>456755402</v>
      </c>
      <c r="AR49" s="164">
        <v>196755402</v>
      </c>
      <c r="AS49" s="693"/>
      <c r="AT49" s="693"/>
      <c r="AU49" s="687"/>
      <c r="AV49" s="214"/>
      <c r="AW49" s="214"/>
      <c r="AX49" s="214"/>
      <c r="AY49" s="214"/>
      <c r="AZ49" s="215"/>
      <c r="BA49" s="214"/>
      <c r="BB49" s="214"/>
      <c r="BC49" s="214"/>
      <c r="BD49" s="214"/>
      <c r="BE49" s="215"/>
      <c r="BF49" s="214"/>
      <c r="BG49" s="214"/>
      <c r="BH49" s="214"/>
      <c r="BI49" s="214"/>
      <c r="BJ49" s="215"/>
      <c r="BK49" s="110" t="s">
        <v>1865</v>
      </c>
    </row>
    <row r="50" spans="2:65" s="216" customFormat="1" ht="233.25" customHeight="1" x14ac:dyDescent="0.25">
      <c r="B50" s="766"/>
      <c r="C50" s="766"/>
      <c r="D50" s="770"/>
      <c r="E50" s="773"/>
      <c r="F50" s="770"/>
      <c r="G50" s="776"/>
      <c r="H50" s="217" t="s">
        <v>145</v>
      </c>
      <c r="I50" s="86"/>
      <c r="J50" s="85" t="s">
        <v>146</v>
      </c>
      <c r="K50" s="85" t="s">
        <v>147</v>
      </c>
      <c r="L50" s="111">
        <v>3018</v>
      </c>
      <c r="M50" s="85" t="s">
        <v>146</v>
      </c>
      <c r="N50" s="111">
        <f>L50+245</f>
        <v>3263</v>
      </c>
      <c r="O50" s="85" t="s">
        <v>69</v>
      </c>
      <c r="P50" s="85" t="s">
        <v>69</v>
      </c>
      <c r="Q50" s="111">
        <v>5170</v>
      </c>
      <c r="R50" s="86">
        <v>1</v>
      </c>
      <c r="S50" s="85"/>
      <c r="T50" s="85"/>
      <c r="U50" s="85"/>
      <c r="V50" s="85"/>
      <c r="W50" s="85"/>
      <c r="X50" s="85"/>
      <c r="Y50" s="112" t="s">
        <v>148</v>
      </c>
      <c r="Z50" s="113">
        <v>1</v>
      </c>
      <c r="AA50" s="86"/>
      <c r="AB50" s="87" t="s">
        <v>149</v>
      </c>
      <c r="AC50" s="114" t="s">
        <v>1856</v>
      </c>
      <c r="AD50" s="115" t="s">
        <v>1791</v>
      </c>
      <c r="AE50" s="116" t="s">
        <v>72</v>
      </c>
      <c r="AF50" s="116" t="s">
        <v>73</v>
      </c>
      <c r="AG50" s="117" t="s">
        <v>150</v>
      </c>
      <c r="AH50" s="116" t="s">
        <v>151</v>
      </c>
      <c r="AI50" s="117" t="s">
        <v>152</v>
      </c>
      <c r="AJ50" s="88" t="s">
        <v>153</v>
      </c>
      <c r="AK50" s="118">
        <v>0</v>
      </c>
      <c r="AL50" s="118" t="s">
        <v>69</v>
      </c>
      <c r="AM50" s="118" t="s">
        <v>69</v>
      </c>
      <c r="AN50" s="118" t="s">
        <v>69</v>
      </c>
      <c r="AO50" s="118" t="s">
        <v>69</v>
      </c>
      <c r="AP50" s="118" t="s">
        <v>69</v>
      </c>
      <c r="AQ50" s="118">
        <v>30000000</v>
      </c>
      <c r="AR50" s="118">
        <v>0</v>
      </c>
      <c r="AS50" s="119">
        <v>30000000</v>
      </c>
      <c r="AT50" s="118">
        <v>0</v>
      </c>
      <c r="AU50" s="120">
        <f>+AT50/AS50</f>
        <v>0</v>
      </c>
      <c r="AV50" s="118"/>
      <c r="AW50" s="118"/>
      <c r="AX50" s="118"/>
      <c r="AY50" s="118"/>
      <c r="AZ50" s="120"/>
      <c r="BA50" s="118"/>
      <c r="BB50" s="118"/>
      <c r="BC50" s="118"/>
      <c r="BD50" s="118"/>
      <c r="BE50" s="120"/>
      <c r="BF50" s="118"/>
      <c r="BG50" s="118"/>
      <c r="BH50" s="118"/>
      <c r="BI50" s="118"/>
      <c r="BJ50" s="120"/>
      <c r="BK50" s="121">
        <v>0</v>
      </c>
    </row>
    <row r="51" spans="2:65" ht="120.75" customHeight="1" x14ac:dyDescent="0.25">
      <c r="B51" s="766"/>
      <c r="C51" s="766"/>
      <c r="D51" s="768" t="s">
        <v>154</v>
      </c>
      <c r="E51" s="777"/>
      <c r="F51" s="797"/>
      <c r="G51" s="777"/>
      <c r="H51" s="833" t="s">
        <v>155</v>
      </c>
      <c r="I51" s="831"/>
      <c r="J51" s="802" t="s">
        <v>67</v>
      </c>
      <c r="K51" s="802" t="s">
        <v>156</v>
      </c>
      <c r="L51" s="802">
        <v>35</v>
      </c>
      <c r="M51" s="802"/>
      <c r="N51" s="802"/>
      <c r="O51" s="802" t="s">
        <v>69</v>
      </c>
      <c r="P51" s="802" t="s">
        <v>69</v>
      </c>
      <c r="Q51" s="802"/>
      <c r="R51" s="802"/>
      <c r="S51" s="202"/>
      <c r="T51" s="202"/>
      <c r="U51" s="202"/>
      <c r="V51" s="202"/>
      <c r="W51" s="202"/>
      <c r="X51" s="202"/>
      <c r="Y51" s="203" t="s">
        <v>157</v>
      </c>
      <c r="Z51" s="204">
        <v>0.03</v>
      </c>
      <c r="AA51" s="204"/>
      <c r="AB51" s="205" t="s">
        <v>158</v>
      </c>
      <c r="AC51" s="206" t="s">
        <v>1857</v>
      </c>
      <c r="AD51" s="198" t="s">
        <v>1792</v>
      </c>
      <c r="AE51" s="780" t="s">
        <v>72</v>
      </c>
      <c r="AF51" s="780" t="s">
        <v>73</v>
      </c>
      <c r="AG51" s="782" t="s">
        <v>74</v>
      </c>
      <c r="AH51" s="780" t="s">
        <v>75</v>
      </c>
      <c r="AI51" s="629" t="s">
        <v>310</v>
      </c>
      <c r="AJ51" s="629" t="s">
        <v>311</v>
      </c>
      <c r="AK51" s="631">
        <v>174000000</v>
      </c>
      <c r="AL51" s="633"/>
      <c r="AM51" s="633"/>
      <c r="AN51" s="633"/>
      <c r="AO51" s="633"/>
      <c r="AP51" s="633"/>
      <c r="AQ51" s="633">
        <v>174000000</v>
      </c>
      <c r="AR51" s="633">
        <v>174000000</v>
      </c>
      <c r="AS51" s="633">
        <f>SUM(AQ51:AQ84)</f>
        <v>907000000</v>
      </c>
      <c r="AT51" s="633">
        <f>SUM(AR51:AR84)</f>
        <v>613600000</v>
      </c>
      <c r="AU51" s="749">
        <f>+AT51/AS51</f>
        <v>0.67651598676957003</v>
      </c>
      <c r="AV51" s="157"/>
      <c r="AW51" s="157"/>
      <c r="AX51" s="157"/>
      <c r="AY51" s="157"/>
      <c r="AZ51" s="158"/>
      <c r="BA51" s="157"/>
      <c r="BB51" s="157"/>
      <c r="BC51" s="157"/>
      <c r="BD51" s="157"/>
      <c r="BE51" s="158"/>
      <c r="BF51" s="157"/>
      <c r="BG51" s="157"/>
      <c r="BH51" s="157"/>
      <c r="BI51" s="157"/>
      <c r="BJ51" s="158"/>
      <c r="BK51" s="626" t="s">
        <v>1866</v>
      </c>
    </row>
    <row r="52" spans="2:65" ht="147" customHeight="1" x14ac:dyDescent="0.25">
      <c r="B52" s="766"/>
      <c r="C52" s="766"/>
      <c r="D52" s="769"/>
      <c r="E52" s="778"/>
      <c r="F52" s="798"/>
      <c r="G52" s="778"/>
      <c r="H52" s="802"/>
      <c r="I52" s="831"/>
      <c r="J52" s="802"/>
      <c r="K52" s="802"/>
      <c r="L52" s="802"/>
      <c r="M52" s="802"/>
      <c r="N52" s="802"/>
      <c r="O52" s="802"/>
      <c r="P52" s="802"/>
      <c r="Q52" s="802"/>
      <c r="R52" s="802"/>
      <c r="S52" s="175"/>
      <c r="T52" s="175"/>
      <c r="U52" s="175"/>
      <c r="V52" s="175"/>
      <c r="W52" s="175"/>
      <c r="X52" s="175"/>
      <c r="Y52" s="122" t="s">
        <v>160</v>
      </c>
      <c r="Z52" s="176">
        <v>0.04</v>
      </c>
      <c r="AA52" s="176"/>
      <c r="AB52" s="123" t="s">
        <v>158</v>
      </c>
      <c r="AC52" s="124" t="s">
        <v>1793</v>
      </c>
      <c r="AD52" s="125" t="s">
        <v>1794</v>
      </c>
      <c r="AE52" s="780"/>
      <c r="AF52" s="780"/>
      <c r="AG52" s="782"/>
      <c r="AH52" s="780"/>
      <c r="AI52" s="629"/>
      <c r="AJ52" s="629"/>
      <c r="AK52" s="631"/>
      <c r="AL52" s="633"/>
      <c r="AM52" s="633"/>
      <c r="AN52" s="633"/>
      <c r="AO52" s="633"/>
      <c r="AP52" s="633"/>
      <c r="AQ52" s="633"/>
      <c r="AR52" s="633"/>
      <c r="AS52" s="633"/>
      <c r="AT52" s="633"/>
      <c r="AU52" s="749"/>
      <c r="AV52" s="163"/>
      <c r="AW52" s="163"/>
      <c r="AX52" s="163"/>
      <c r="AY52" s="163"/>
      <c r="AZ52" s="126"/>
      <c r="BA52" s="163"/>
      <c r="BB52" s="163"/>
      <c r="BC52" s="163"/>
      <c r="BD52" s="163"/>
      <c r="BE52" s="126"/>
      <c r="BF52" s="163"/>
      <c r="BG52" s="163"/>
      <c r="BH52" s="163"/>
      <c r="BI52" s="163"/>
      <c r="BJ52" s="126"/>
      <c r="BK52" s="626"/>
      <c r="BM52" s="6"/>
    </row>
    <row r="53" spans="2:65" ht="87.75" customHeight="1" x14ac:dyDescent="0.25">
      <c r="B53" s="766"/>
      <c r="C53" s="766"/>
      <c r="D53" s="769"/>
      <c r="E53" s="778"/>
      <c r="F53" s="798"/>
      <c r="G53" s="778"/>
      <c r="H53" s="802"/>
      <c r="I53" s="831"/>
      <c r="J53" s="802"/>
      <c r="K53" s="802"/>
      <c r="L53" s="802"/>
      <c r="M53" s="802"/>
      <c r="N53" s="802"/>
      <c r="O53" s="802"/>
      <c r="P53" s="802"/>
      <c r="Q53" s="802"/>
      <c r="R53" s="802"/>
      <c r="S53" s="175"/>
      <c r="T53" s="175"/>
      <c r="U53" s="175"/>
      <c r="V53" s="175"/>
      <c r="W53" s="175"/>
      <c r="X53" s="175"/>
      <c r="Y53" s="122" t="s">
        <v>161</v>
      </c>
      <c r="Z53" s="176">
        <v>0.03</v>
      </c>
      <c r="AA53" s="176"/>
      <c r="AB53" s="123" t="s">
        <v>158</v>
      </c>
      <c r="AC53" s="124" t="s">
        <v>1795</v>
      </c>
      <c r="AD53" s="188" t="s">
        <v>1796</v>
      </c>
      <c r="AE53" s="780"/>
      <c r="AF53" s="780"/>
      <c r="AG53" s="782"/>
      <c r="AH53" s="780"/>
      <c r="AI53" s="629"/>
      <c r="AJ53" s="629"/>
      <c r="AK53" s="631"/>
      <c r="AL53" s="633"/>
      <c r="AM53" s="633"/>
      <c r="AN53" s="633"/>
      <c r="AO53" s="633"/>
      <c r="AP53" s="633"/>
      <c r="AQ53" s="633"/>
      <c r="AR53" s="633"/>
      <c r="AS53" s="633"/>
      <c r="AT53" s="633"/>
      <c r="AU53" s="749"/>
      <c r="AV53" s="163"/>
      <c r="AW53" s="163"/>
      <c r="AX53" s="163"/>
      <c r="AY53" s="163"/>
      <c r="AZ53" s="126"/>
      <c r="BA53" s="163"/>
      <c r="BB53" s="163"/>
      <c r="BC53" s="163"/>
      <c r="BD53" s="163"/>
      <c r="BE53" s="126"/>
      <c r="BF53" s="163"/>
      <c r="BG53" s="163"/>
      <c r="BH53" s="163"/>
      <c r="BI53" s="163"/>
      <c r="BJ53" s="126"/>
      <c r="BK53" s="626"/>
      <c r="BM53" s="6"/>
    </row>
    <row r="54" spans="2:65" ht="68.25" customHeight="1" x14ac:dyDescent="0.25">
      <c r="B54" s="766"/>
      <c r="C54" s="766"/>
      <c r="D54" s="769"/>
      <c r="E54" s="778"/>
      <c r="F54" s="798"/>
      <c r="G54" s="778"/>
      <c r="H54" s="802"/>
      <c r="I54" s="831"/>
      <c r="J54" s="802"/>
      <c r="K54" s="802"/>
      <c r="L54" s="802"/>
      <c r="M54" s="802"/>
      <c r="N54" s="802"/>
      <c r="O54" s="802"/>
      <c r="P54" s="802"/>
      <c r="Q54" s="802"/>
      <c r="R54" s="802"/>
      <c r="S54" s="175"/>
      <c r="T54" s="175"/>
      <c r="U54" s="175"/>
      <c r="V54" s="175"/>
      <c r="W54" s="175"/>
      <c r="X54" s="175"/>
      <c r="Y54" s="122" t="s">
        <v>162</v>
      </c>
      <c r="Z54" s="176">
        <v>0.1</v>
      </c>
      <c r="AA54" s="176"/>
      <c r="AB54" s="123" t="s">
        <v>158</v>
      </c>
      <c r="AC54" s="124" t="s">
        <v>1797</v>
      </c>
      <c r="AD54" s="124" t="s">
        <v>1798</v>
      </c>
      <c r="AE54" s="780"/>
      <c r="AF54" s="780"/>
      <c r="AG54" s="782"/>
      <c r="AH54" s="780"/>
      <c r="AI54" s="629"/>
      <c r="AJ54" s="629"/>
      <c r="AK54" s="631"/>
      <c r="AL54" s="633"/>
      <c r="AM54" s="633"/>
      <c r="AN54" s="633"/>
      <c r="AO54" s="633"/>
      <c r="AP54" s="633"/>
      <c r="AQ54" s="633"/>
      <c r="AR54" s="633"/>
      <c r="AS54" s="633"/>
      <c r="AT54" s="633"/>
      <c r="AU54" s="749"/>
      <c r="AV54" s="163"/>
      <c r="AW54" s="163"/>
      <c r="AX54" s="163"/>
      <c r="AY54" s="163"/>
      <c r="AZ54" s="126"/>
      <c r="BA54" s="163"/>
      <c r="BB54" s="163"/>
      <c r="BC54" s="163"/>
      <c r="BD54" s="163"/>
      <c r="BE54" s="126"/>
      <c r="BF54" s="163"/>
      <c r="BG54" s="163"/>
      <c r="BH54" s="163"/>
      <c r="BI54" s="163"/>
      <c r="BJ54" s="126"/>
      <c r="BK54" s="626"/>
      <c r="BM54" s="6"/>
    </row>
    <row r="55" spans="2:65" ht="51" customHeight="1" x14ac:dyDescent="0.25">
      <c r="B55" s="766"/>
      <c r="C55" s="766"/>
      <c r="D55" s="769"/>
      <c r="E55" s="778"/>
      <c r="F55" s="798"/>
      <c r="G55" s="778"/>
      <c r="H55" s="802"/>
      <c r="I55" s="831"/>
      <c r="J55" s="802"/>
      <c r="K55" s="802"/>
      <c r="L55" s="802"/>
      <c r="M55" s="802"/>
      <c r="N55" s="802"/>
      <c r="O55" s="802"/>
      <c r="P55" s="802"/>
      <c r="Q55" s="802"/>
      <c r="R55" s="802"/>
      <c r="S55" s="175"/>
      <c r="T55" s="175"/>
      <c r="U55" s="175"/>
      <c r="V55" s="175"/>
      <c r="W55" s="175"/>
      <c r="X55" s="175"/>
      <c r="Y55" s="122" t="s">
        <v>163</v>
      </c>
      <c r="Z55" s="176">
        <v>7.0000000000000007E-2</v>
      </c>
      <c r="AA55" s="176"/>
      <c r="AB55" s="123" t="s">
        <v>158</v>
      </c>
      <c r="AC55" s="124" t="s">
        <v>1799</v>
      </c>
      <c r="AD55" s="124" t="s">
        <v>164</v>
      </c>
      <c r="AE55" s="780"/>
      <c r="AF55" s="780"/>
      <c r="AG55" s="782"/>
      <c r="AH55" s="780"/>
      <c r="AI55" s="629"/>
      <c r="AJ55" s="629"/>
      <c r="AK55" s="631"/>
      <c r="AL55" s="633"/>
      <c r="AM55" s="633"/>
      <c r="AN55" s="633"/>
      <c r="AO55" s="633"/>
      <c r="AP55" s="633"/>
      <c r="AQ55" s="633"/>
      <c r="AR55" s="633"/>
      <c r="AS55" s="633"/>
      <c r="AT55" s="633"/>
      <c r="AU55" s="749"/>
      <c r="AV55" s="163"/>
      <c r="AW55" s="163"/>
      <c r="AX55" s="163"/>
      <c r="AY55" s="163"/>
      <c r="AZ55" s="126"/>
      <c r="BA55" s="163"/>
      <c r="BB55" s="163"/>
      <c r="BC55" s="163"/>
      <c r="BD55" s="163"/>
      <c r="BE55" s="126"/>
      <c r="BF55" s="163"/>
      <c r="BG55" s="163"/>
      <c r="BH55" s="163"/>
      <c r="BI55" s="163"/>
      <c r="BJ55" s="126"/>
      <c r="BK55" s="627"/>
      <c r="BM55" s="6"/>
    </row>
    <row r="56" spans="2:65" ht="69.75" customHeight="1" x14ac:dyDescent="0.25">
      <c r="B56" s="766"/>
      <c r="C56" s="766"/>
      <c r="D56" s="769"/>
      <c r="E56" s="778"/>
      <c r="F56" s="798"/>
      <c r="G56" s="778"/>
      <c r="H56" s="802"/>
      <c r="I56" s="831"/>
      <c r="J56" s="802"/>
      <c r="K56" s="802"/>
      <c r="L56" s="802"/>
      <c r="M56" s="802"/>
      <c r="N56" s="802"/>
      <c r="O56" s="802"/>
      <c r="P56" s="802"/>
      <c r="Q56" s="802"/>
      <c r="R56" s="802"/>
      <c r="S56" s="175"/>
      <c r="T56" s="175"/>
      <c r="U56" s="175"/>
      <c r="V56" s="175"/>
      <c r="W56" s="175"/>
      <c r="X56" s="175"/>
      <c r="Y56" s="122" t="s">
        <v>165</v>
      </c>
      <c r="Z56" s="176">
        <v>0.06</v>
      </c>
      <c r="AA56" s="176"/>
      <c r="AB56" s="123" t="s">
        <v>158</v>
      </c>
      <c r="AC56" s="124" t="s">
        <v>1800</v>
      </c>
      <c r="AD56" s="124" t="s">
        <v>236</v>
      </c>
      <c r="AE56" s="780"/>
      <c r="AF56" s="780"/>
      <c r="AG56" s="782"/>
      <c r="AH56" s="780"/>
      <c r="AI56" s="629"/>
      <c r="AJ56" s="629"/>
      <c r="AK56" s="631"/>
      <c r="AL56" s="633"/>
      <c r="AM56" s="633"/>
      <c r="AN56" s="633"/>
      <c r="AO56" s="633"/>
      <c r="AP56" s="633"/>
      <c r="AQ56" s="633"/>
      <c r="AR56" s="633"/>
      <c r="AS56" s="633"/>
      <c r="AT56" s="633"/>
      <c r="AU56" s="749"/>
      <c r="AV56" s="163"/>
      <c r="AW56" s="163"/>
      <c r="AX56" s="163"/>
      <c r="AY56" s="163"/>
      <c r="AZ56" s="126"/>
      <c r="BA56" s="163"/>
      <c r="BB56" s="163"/>
      <c r="BC56" s="163"/>
      <c r="BD56" s="163"/>
      <c r="BE56" s="126"/>
      <c r="BF56" s="163"/>
      <c r="BG56" s="163"/>
      <c r="BH56" s="163"/>
      <c r="BI56" s="163"/>
      <c r="BJ56" s="126"/>
      <c r="BK56" s="628"/>
      <c r="BM56" s="6"/>
    </row>
    <row r="57" spans="2:65" ht="78" customHeight="1" x14ac:dyDescent="0.25">
      <c r="B57" s="766"/>
      <c r="C57" s="766"/>
      <c r="D57" s="769"/>
      <c r="E57" s="778"/>
      <c r="F57" s="798"/>
      <c r="G57" s="778"/>
      <c r="H57" s="802"/>
      <c r="I57" s="831"/>
      <c r="J57" s="802"/>
      <c r="K57" s="802"/>
      <c r="L57" s="802"/>
      <c r="M57" s="802"/>
      <c r="N57" s="802"/>
      <c r="O57" s="802"/>
      <c r="P57" s="802"/>
      <c r="Q57" s="802"/>
      <c r="R57" s="802"/>
      <c r="S57" s="175"/>
      <c r="T57" s="175"/>
      <c r="U57" s="175"/>
      <c r="V57" s="175"/>
      <c r="W57" s="175"/>
      <c r="X57" s="175"/>
      <c r="Y57" s="122" t="s">
        <v>166</v>
      </c>
      <c r="Z57" s="176">
        <v>0.02</v>
      </c>
      <c r="AA57" s="176"/>
      <c r="AB57" s="123" t="s">
        <v>158</v>
      </c>
      <c r="AC57" s="124" t="s">
        <v>1801</v>
      </c>
      <c r="AD57" s="124" t="s">
        <v>167</v>
      </c>
      <c r="AE57" s="780"/>
      <c r="AF57" s="780"/>
      <c r="AG57" s="782"/>
      <c r="AH57" s="780"/>
      <c r="AI57" s="629"/>
      <c r="AJ57" s="629"/>
      <c r="AK57" s="631"/>
      <c r="AL57" s="633"/>
      <c r="AM57" s="633"/>
      <c r="AN57" s="633"/>
      <c r="AO57" s="633"/>
      <c r="AP57" s="633"/>
      <c r="AQ57" s="633"/>
      <c r="AR57" s="633"/>
      <c r="AS57" s="633"/>
      <c r="AT57" s="633"/>
      <c r="AU57" s="749"/>
      <c r="AV57" s="163"/>
      <c r="AW57" s="163"/>
      <c r="AX57" s="163"/>
      <c r="AY57" s="163"/>
      <c r="AZ57" s="126"/>
      <c r="BA57" s="163"/>
      <c r="BB57" s="163"/>
      <c r="BC57" s="163"/>
      <c r="BD57" s="163"/>
      <c r="BE57" s="126"/>
      <c r="BF57" s="163"/>
      <c r="BG57" s="163"/>
      <c r="BH57" s="163"/>
      <c r="BI57" s="163"/>
      <c r="BJ57" s="126"/>
      <c r="BK57" s="628"/>
      <c r="BM57" s="6"/>
    </row>
    <row r="58" spans="2:65" ht="44.25" customHeight="1" x14ac:dyDescent="0.25">
      <c r="B58" s="766"/>
      <c r="C58" s="766"/>
      <c r="D58" s="769"/>
      <c r="E58" s="778"/>
      <c r="F58" s="798"/>
      <c r="G58" s="778"/>
      <c r="H58" s="802"/>
      <c r="I58" s="831"/>
      <c r="J58" s="802"/>
      <c r="K58" s="802"/>
      <c r="L58" s="802"/>
      <c r="M58" s="802"/>
      <c r="N58" s="802"/>
      <c r="O58" s="802"/>
      <c r="P58" s="802"/>
      <c r="Q58" s="802"/>
      <c r="R58" s="802"/>
      <c r="S58" s="175"/>
      <c r="T58" s="175"/>
      <c r="U58" s="175"/>
      <c r="V58" s="175"/>
      <c r="W58" s="175"/>
      <c r="X58" s="175"/>
      <c r="Y58" s="122" t="s">
        <v>168</v>
      </c>
      <c r="Z58" s="176">
        <v>0.02</v>
      </c>
      <c r="AA58" s="176"/>
      <c r="AB58" s="123" t="s">
        <v>158</v>
      </c>
      <c r="AC58" s="124" t="s">
        <v>1802</v>
      </c>
      <c r="AD58" s="124" t="s">
        <v>169</v>
      </c>
      <c r="AE58" s="780"/>
      <c r="AF58" s="780"/>
      <c r="AG58" s="782"/>
      <c r="AH58" s="780"/>
      <c r="AI58" s="629"/>
      <c r="AJ58" s="629"/>
      <c r="AK58" s="631"/>
      <c r="AL58" s="633"/>
      <c r="AM58" s="633"/>
      <c r="AN58" s="633"/>
      <c r="AO58" s="633"/>
      <c r="AP58" s="633"/>
      <c r="AQ58" s="633"/>
      <c r="AR58" s="633"/>
      <c r="AS58" s="633"/>
      <c r="AT58" s="633"/>
      <c r="AU58" s="749"/>
      <c r="AV58" s="163"/>
      <c r="AW58" s="163"/>
      <c r="AX58" s="163"/>
      <c r="AY58" s="163"/>
      <c r="AZ58" s="126"/>
      <c r="BA58" s="163"/>
      <c r="BB58" s="163"/>
      <c r="BC58" s="163"/>
      <c r="BD58" s="163"/>
      <c r="BE58" s="126"/>
      <c r="BF58" s="163"/>
      <c r="BG58" s="163"/>
      <c r="BH58" s="163"/>
      <c r="BI58" s="163"/>
      <c r="BJ58" s="126"/>
      <c r="BK58" s="628"/>
      <c r="BM58" s="6"/>
    </row>
    <row r="59" spans="2:65" ht="47.25" customHeight="1" x14ac:dyDescent="0.25">
      <c r="B59" s="766"/>
      <c r="C59" s="766"/>
      <c r="D59" s="769"/>
      <c r="E59" s="778"/>
      <c r="F59" s="798"/>
      <c r="G59" s="778"/>
      <c r="H59" s="802"/>
      <c r="I59" s="831"/>
      <c r="J59" s="802"/>
      <c r="K59" s="802"/>
      <c r="L59" s="802"/>
      <c r="M59" s="802"/>
      <c r="N59" s="802"/>
      <c r="O59" s="802"/>
      <c r="P59" s="802"/>
      <c r="Q59" s="802"/>
      <c r="R59" s="802"/>
      <c r="S59" s="175"/>
      <c r="T59" s="175"/>
      <c r="U59" s="175"/>
      <c r="V59" s="175"/>
      <c r="W59" s="175"/>
      <c r="X59" s="175"/>
      <c r="Y59" s="122" t="s">
        <v>170</v>
      </c>
      <c r="Z59" s="176">
        <v>0.03</v>
      </c>
      <c r="AA59" s="176"/>
      <c r="AB59" s="123" t="s">
        <v>158</v>
      </c>
      <c r="AC59" s="124" t="s">
        <v>1803</v>
      </c>
      <c r="AD59" s="124" t="s">
        <v>171</v>
      </c>
      <c r="AE59" s="780"/>
      <c r="AF59" s="780"/>
      <c r="AG59" s="782"/>
      <c r="AH59" s="780"/>
      <c r="AI59" s="629"/>
      <c r="AJ59" s="629"/>
      <c r="AK59" s="631"/>
      <c r="AL59" s="633"/>
      <c r="AM59" s="633"/>
      <c r="AN59" s="633"/>
      <c r="AO59" s="633"/>
      <c r="AP59" s="633"/>
      <c r="AQ59" s="633"/>
      <c r="AR59" s="633"/>
      <c r="AS59" s="633"/>
      <c r="AT59" s="633"/>
      <c r="AU59" s="749"/>
      <c r="AV59" s="163"/>
      <c r="AW59" s="163"/>
      <c r="AX59" s="163"/>
      <c r="AY59" s="163"/>
      <c r="AZ59" s="126"/>
      <c r="BA59" s="163"/>
      <c r="BB59" s="163"/>
      <c r="BC59" s="163"/>
      <c r="BD59" s="163"/>
      <c r="BE59" s="126"/>
      <c r="BF59" s="163"/>
      <c r="BG59" s="163"/>
      <c r="BH59" s="163"/>
      <c r="BI59" s="163"/>
      <c r="BJ59" s="126"/>
      <c r="BK59" s="628"/>
      <c r="BM59" s="6"/>
    </row>
    <row r="60" spans="2:65" ht="83.25" customHeight="1" x14ac:dyDescent="0.25">
      <c r="B60" s="766"/>
      <c r="C60" s="766"/>
      <c r="D60" s="769"/>
      <c r="E60" s="778"/>
      <c r="F60" s="798"/>
      <c r="G60" s="778"/>
      <c r="H60" s="802"/>
      <c r="I60" s="831"/>
      <c r="J60" s="802"/>
      <c r="K60" s="802"/>
      <c r="L60" s="802"/>
      <c r="M60" s="802"/>
      <c r="N60" s="802"/>
      <c r="O60" s="802"/>
      <c r="P60" s="802"/>
      <c r="Q60" s="802"/>
      <c r="R60" s="802"/>
      <c r="S60" s="175"/>
      <c r="T60" s="175"/>
      <c r="U60" s="175"/>
      <c r="V60" s="175"/>
      <c r="W60" s="175"/>
      <c r="X60" s="175"/>
      <c r="Y60" s="122" t="s">
        <v>172</v>
      </c>
      <c r="Z60" s="176">
        <v>0.03</v>
      </c>
      <c r="AA60" s="176"/>
      <c r="AB60" s="123" t="s">
        <v>158</v>
      </c>
      <c r="AC60" s="124" t="s">
        <v>1804</v>
      </c>
      <c r="AD60" s="124" t="s">
        <v>1805</v>
      </c>
      <c r="AE60" s="780"/>
      <c r="AF60" s="780"/>
      <c r="AG60" s="782"/>
      <c r="AH60" s="780"/>
      <c r="AI60" s="630"/>
      <c r="AJ60" s="630"/>
      <c r="AK60" s="632"/>
      <c r="AL60" s="633"/>
      <c r="AM60" s="633"/>
      <c r="AN60" s="633"/>
      <c r="AO60" s="633"/>
      <c r="AP60" s="633"/>
      <c r="AQ60" s="634"/>
      <c r="AR60" s="634"/>
      <c r="AS60" s="633"/>
      <c r="AT60" s="633"/>
      <c r="AU60" s="749"/>
      <c r="AV60" s="163"/>
      <c r="AW60" s="163"/>
      <c r="AX60" s="163"/>
      <c r="AY60" s="163"/>
      <c r="AZ60" s="126"/>
      <c r="BA60" s="163"/>
      <c r="BB60" s="163"/>
      <c r="BC60" s="163"/>
      <c r="BD60" s="163"/>
      <c r="BE60" s="126"/>
      <c r="BF60" s="163"/>
      <c r="BG60" s="163"/>
      <c r="BH60" s="163"/>
      <c r="BI60" s="163"/>
      <c r="BJ60" s="126"/>
      <c r="BK60" s="628"/>
      <c r="BM60" s="6"/>
    </row>
    <row r="61" spans="2:65" ht="89.25" customHeight="1" x14ac:dyDescent="0.25">
      <c r="B61" s="766"/>
      <c r="C61" s="766"/>
      <c r="D61" s="769"/>
      <c r="E61" s="778"/>
      <c r="F61" s="798"/>
      <c r="G61" s="778"/>
      <c r="H61" s="802"/>
      <c r="I61" s="831"/>
      <c r="J61" s="802"/>
      <c r="K61" s="802"/>
      <c r="L61" s="802"/>
      <c r="M61" s="802"/>
      <c r="N61" s="802"/>
      <c r="O61" s="802"/>
      <c r="P61" s="802"/>
      <c r="Q61" s="802"/>
      <c r="R61" s="802"/>
      <c r="S61" s="175"/>
      <c r="T61" s="175"/>
      <c r="U61" s="175"/>
      <c r="V61" s="175"/>
      <c r="W61" s="175"/>
      <c r="X61" s="175"/>
      <c r="Y61" s="122" t="s">
        <v>173</v>
      </c>
      <c r="Z61" s="176">
        <v>0.03</v>
      </c>
      <c r="AA61" s="176"/>
      <c r="AB61" s="123" t="s">
        <v>158</v>
      </c>
      <c r="AC61" s="124" t="s">
        <v>1806</v>
      </c>
      <c r="AD61" s="124" t="s">
        <v>1807</v>
      </c>
      <c r="AE61" s="780"/>
      <c r="AF61" s="780"/>
      <c r="AG61" s="782"/>
      <c r="AH61" s="780"/>
      <c r="AI61" s="635" t="s">
        <v>159</v>
      </c>
      <c r="AJ61" s="638" t="s">
        <v>318</v>
      </c>
      <c r="AK61" s="639">
        <v>685000000</v>
      </c>
      <c r="AL61" s="633"/>
      <c r="AM61" s="633"/>
      <c r="AN61" s="633"/>
      <c r="AO61" s="633"/>
      <c r="AP61" s="633"/>
      <c r="AQ61" s="640">
        <v>685000000</v>
      </c>
      <c r="AR61" s="640">
        <v>391600000</v>
      </c>
      <c r="AS61" s="633"/>
      <c r="AT61" s="633"/>
      <c r="AU61" s="749"/>
      <c r="AV61" s="163"/>
      <c r="AW61" s="163"/>
      <c r="AX61" s="163"/>
      <c r="AY61" s="163"/>
      <c r="AZ61" s="126"/>
      <c r="BA61" s="163"/>
      <c r="BB61" s="163"/>
      <c r="BC61" s="163"/>
      <c r="BD61" s="163"/>
      <c r="BE61" s="126"/>
      <c r="BF61" s="163"/>
      <c r="BG61" s="163"/>
      <c r="BH61" s="163"/>
      <c r="BI61" s="163"/>
      <c r="BJ61" s="126"/>
      <c r="BK61" s="628"/>
      <c r="BM61" s="6"/>
    </row>
    <row r="62" spans="2:65" ht="79.5" customHeight="1" x14ac:dyDescent="0.25">
      <c r="B62" s="766"/>
      <c r="C62" s="766"/>
      <c r="D62" s="769"/>
      <c r="E62" s="778"/>
      <c r="F62" s="798"/>
      <c r="G62" s="778"/>
      <c r="H62" s="802"/>
      <c r="I62" s="831"/>
      <c r="J62" s="802"/>
      <c r="K62" s="802"/>
      <c r="L62" s="802"/>
      <c r="M62" s="802"/>
      <c r="N62" s="802"/>
      <c r="O62" s="802"/>
      <c r="P62" s="802"/>
      <c r="Q62" s="802"/>
      <c r="R62" s="802"/>
      <c r="S62" s="175"/>
      <c r="T62" s="175"/>
      <c r="U62" s="175"/>
      <c r="V62" s="175"/>
      <c r="W62" s="175"/>
      <c r="X62" s="175"/>
      <c r="Y62" s="122" t="s">
        <v>174</v>
      </c>
      <c r="Z62" s="176">
        <v>0.03</v>
      </c>
      <c r="AA62" s="176"/>
      <c r="AB62" s="123" t="s">
        <v>158</v>
      </c>
      <c r="AC62" s="124" t="s">
        <v>1808</v>
      </c>
      <c r="AD62" s="124" t="s">
        <v>1809</v>
      </c>
      <c r="AE62" s="780"/>
      <c r="AF62" s="780"/>
      <c r="AG62" s="782"/>
      <c r="AH62" s="780"/>
      <c r="AI62" s="636"/>
      <c r="AJ62" s="629"/>
      <c r="AK62" s="631"/>
      <c r="AL62" s="633"/>
      <c r="AM62" s="633"/>
      <c r="AN62" s="633"/>
      <c r="AO62" s="633"/>
      <c r="AP62" s="633"/>
      <c r="AQ62" s="633"/>
      <c r="AR62" s="633"/>
      <c r="AS62" s="633"/>
      <c r="AT62" s="633"/>
      <c r="AU62" s="749"/>
      <c r="AV62" s="163"/>
      <c r="AW62" s="163"/>
      <c r="AX62" s="163"/>
      <c r="AY62" s="163"/>
      <c r="AZ62" s="126"/>
      <c r="BA62" s="163"/>
      <c r="BB62" s="163"/>
      <c r="BC62" s="163"/>
      <c r="BD62" s="163"/>
      <c r="BE62" s="126"/>
      <c r="BF62" s="163"/>
      <c r="BG62" s="163"/>
      <c r="BH62" s="163"/>
      <c r="BI62" s="163"/>
      <c r="BJ62" s="126"/>
      <c r="BK62" s="628"/>
      <c r="BM62" s="6"/>
    </row>
    <row r="63" spans="2:65" ht="57" customHeight="1" x14ac:dyDescent="0.25">
      <c r="B63" s="766"/>
      <c r="C63" s="766"/>
      <c r="D63" s="769"/>
      <c r="E63" s="778"/>
      <c r="F63" s="798"/>
      <c r="G63" s="778"/>
      <c r="H63" s="802"/>
      <c r="I63" s="831"/>
      <c r="J63" s="802"/>
      <c r="K63" s="802"/>
      <c r="L63" s="802"/>
      <c r="M63" s="802"/>
      <c r="N63" s="802"/>
      <c r="O63" s="802"/>
      <c r="P63" s="802"/>
      <c r="Q63" s="802"/>
      <c r="R63" s="802"/>
      <c r="S63" s="175"/>
      <c r="T63" s="175"/>
      <c r="U63" s="175"/>
      <c r="V63" s="175"/>
      <c r="W63" s="175"/>
      <c r="X63" s="175"/>
      <c r="Y63" s="122" t="s">
        <v>175</v>
      </c>
      <c r="Z63" s="176">
        <v>0.03</v>
      </c>
      <c r="AA63" s="176"/>
      <c r="AB63" s="123" t="s">
        <v>158</v>
      </c>
      <c r="AC63" s="124" t="s">
        <v>1810</v>
      </c>
      <c r="AD63" s="124" t="s">
        <v>176</v>
      </c>
      <c r="AE63" s="780"/>
      <c r="AF63" s="780"/>
      <c r="AG63" s="782"/>
      <c r="AH63" s="780"/>
      <c r="AI63" s="636"/>
      <c r="AJ63" s="629"/>
      <c r="AK63" s="631"/>
      <c r="AL63" s="633"/>
      <c r="AM63" s="633"/>
      <c r="AN63" s="633"/>
      <c r="AO63" s="633"/>
      <c r="AP63" s="633"/>
      <c r="AQ63" s="633"/>
      <c r="AR63" s="633"/>
      <c r="AS63" s="633"/>
      <c r="AT63" s="633"/>
      <c r="AU63" s="749"/>
      <c r="AV63" s="163"/>
      <c r="AW63" s="163"/>
      <c r="AX63" s="163"/>
      <c r="AY63" s="163"/>
      <c r="AZ63" s="126"/>
      <c r="BA63" s="163"/>
      <c r="BB63" s="163"/>
      <c r="BC63" s="163"/>
      <c r="BD63" s="163"/>
      <c r="BE63" s="126"/>
      <c r="BF63" s="163"/>
      <c r="BG63" s="163"/>
      <c r="BH63" s="163"/>
      <c r="BI63" s="163"/>
      <c r="BJ63" s="126"/>
      <c r="BK63" s="628"/>
      <c r="BM63" s="6"/>
    </row>
    <row r="64" spans="2:65" ht="54.75" customHeight="1" x14ac:dyDescent="0.25">
      <c r="B64" s="766"/>
      <c r="C64" s="766"/>
      <c r="D64" s="769"/>
      <c r="E64" s="778"/>
      <c r="F64" s="798"/>
      <c r="G64" s="778"/>
      <c r="H64" s="802"/>
      <c r="I64" s="831"/>
      <c r="J64" s="802"/>
      <c r="K64" s="802"/>
      <c r="L64" s="802"/>
      <c r="M64" s="802"/>
      <c r="N64" s="802"/>
      <c r="O64" s="802"/>
      <c r="P64" s="802"/>
      <c r="Q64" s="802"/>
      <c r="R64" s="802"/>
      <c r="S64" s="175"/>
      <c r="T64" s="175"/>
      <c r="U64" s="175"/>
      <c r="V64" s="175"/>
      <c r="W64" s="175"/>
      <c r="X64" s="175"/>
      <c r="Y64" s="122" t="s">
        <v>177</v>
      </c>
      <c r="Z64" s="176">
        <v>0.02</v>
      </c>
      <c r="AA64" s="176"/>
      <c r="AB64" s="123" t="s">
        <v>158</v>
      </c>
      <c r="AC64" s="124" t="s">
        <v>1811</v>
      </c>
      <c r="AD64" s="127" t="s">
        <v>1812</v>
      </c>
      <c r="AE64" s="780"/>
      <c r="AF64" s="780"/>
      <c r="AG64" s="782"/>
      <c r="AH64" s="780"/>
      <c r="AI64" s="636"/>
      <c r="AJ64" s="629"/>
      <c r="AK64" s="631"/>
      <c r="AL64" s="633"/>
      <c r="AM64" s="633"/>
      <c r="AN64" s="633"/>
      <c r="AO64" s="633"/>
      <c r="AP64" s="633"/>
      <c r="AQ64" s="633"/>
      <c r="AR64" s="633"/>
      <c r="AS64" s="633"/>
      <c r="AT64" s="633"/>
      <c r="AU64" s="749"/>
      <c r="AV64" s="163"/>
      <c r="AW64" s="163"/>
      <c r="AX64" s="163"/>
      <c r="AY64" s="163"/>
      <c r="AZ64" s="126"/>
      <c r="BA64" s="163"/>
      <c r="BB64" s="163"/>
      <c r="BC64" s="163"/>
      <c r="BD64" s="163"/>
      <c r="BE64" s="126"/>
      <c r="BF64" s="163"/>
      <c r="BG64" s="163"/>
      <c r="BH64" s="163"/>
      <c r="BI64" s="163"/>
      <c r="BJ64" s="126"/>
      <c r="BK64" s="628"/>
      <c r="BM64" s="6"/>
    </row>
    <row r="65" spans="2:65" ht="47.25" customHeight="1" x14ac:dyDescent="0.25">
      <c r="B65" s="766"/>
      <c r="C65" s="766"/>
      <c r="D65" s="769"/>
      <c r="E65" s="778"/>
      <c r="F65" s="798"/>
      <c r="G65" s="778"/>
      <c r="H65" s="802"/>
      <c r="I65" s="831"/>
      <c r="J65" s="802"/>
      <c r="K65" s="802"/>
      <c r="L65" s="802"/>
      <c r="M65" s="802"/>
      <c r="N65" s="802"/>
      <c r="O65" s="802"/>
      <c r="P65" s="802"/>
      <c r="Q65" s="802"/>
      <c r="R65" s="802"/>
      <c r="S65" s="175"/>
      <c r="T65" s="175"/>
      <c r="U65" s="175"/>
      <c r="V65" s="175"/>
      <c r="W65" s="175"/>
      <c r="X65" s="175"/>
      <c r="Y65" s="122" t="s">
        <v>178</v>
      </c>
      <c r="Z65" s="176">
        <v>0.03</v>
      </c>
      <c r="AA65" s="176"/>
      <c r="AB65" s="123" t="s">
        <v>158</v>
      </c>
      <c r="AC65" s="124" t="s">
        <v>1813</v>
      </c>
      <c r="AD65" s="127" t="s">
        <v>1814</v>
      </c>
      <c r="AE65" s="780"/>
      <c r="AF65" s="780"/>
      <c r="AG65" s="782"/>
      <c r="AH65" s="780"/>
      <c r="AI65" s="636"/>
      <c r="AJ65" s="629"/>
      <c r="AK65" s="631"/>
      <c r="AL65" s="633"/>
      <c r="AM65" s="633"/>
      <c r="AN65" s="633"/>
      <c r="AO65" s="633"/>
      <c r="AP65" s="633"/>
      <c r="AQ65" s="633"/>
      <c r="AR65" s="633"/>
      <c r="AS65" s="633"/>
      <c r="AT65" s="633"/>
      <c r="AU65" s="749"/>
      <c r="AV65" s="163"/>
      <c r="AW65" s="163"/>
      <c r="AX65" s="163"/>
      <c r="AY65" s="163"/>
      <c r="AZ65" s="126"/>
      <c r="BA65" s="163"/>
      <c r="BB65" s="163"/>
      <c r="BC65" s="163"/>
      <c r="BD65" s="163"/>
      <c r="BE65" s="126"/>
      <c r="BF65" s="163"/>
      <c r="BG65" s="163"/>
      <c r="BH65" s="163"/>
      <c r="BI65" s="163"/>
      <c r="BJ65" s="126"/>
      <c r="BK65" s="628"/>
      <c r="BM65" s="6"/>
    </row>
    <row r="66" spans="2:65" ht="94.5" customHeight="1" x14ac:dyDescent="0.25">
      <c r="B66" s="766"/>
      <c r="C66" s="766"/>
      <c r="D66" s="769"/>
      <c r="E66" s="778"/>
      <c r="F66" s="798"/>
      <c r="G66" s="778"/>
      <c r="H66" s="802"/>
      <c r="I66" s="831"/>
      <c r="J66" s="802"/>
      <c r="K66" s="802"/>
      <c r="L66" s="802"/>
      <c r="M66" s="802"/>
      <c r="N66" s="802"/>
      <c r="O66" s="802"/>
      <c r="P66" s="802"/>
      <c r="Q66" s="802"/>
      <c r="R66" s="802"/>
      <c r="S66" s="175"/>
      <c r="T66" s="175"/>
      <c r="U66" s="175"/>
      <c r="V66" s="175"/>
      <c r="W66" s="175"/>
      <c r="X66" s="175"/>
      <c r="Y66" s="122" t="s">
        <v>179</v>
      </c>
      <c r="Z66" s="176">
        <v>0.03</v>
      </c>
      <c r="AA66" s="176"/>
      <c r="AB66" s="123" t="s">
        <v>158</v>
      </c>
      <c r="AC66" s="124" t="s">
        <v>1815</v>
      </c>
      <c r="AD66" s="124" t="s">
        <v>1816</v>
      </c>
      <c r="AE66" s="780"/>
      <c r="AF66" s="780"/>
      <c r="AG66" s="782"/>
      <c r="AH66" s="780"/>
      <c r="AI66" s="636"/>
      <c r="AJ66" s="629"/>
      <c r="AK66" s="631"/>
      <c r="AL66" s="633"/>
      <c r="AM66" s="633"/>
      <c r="AN66" s="633"/>
      <c r="AO66" s="633"/>
      <c r="AP66" s="633"/>
      <c r="AQ66" s="633"/>
      <c r="AR66" s="633"/>
      <c r="AS66" s="633"/>
      <c r="AT66" s="633"/>
      <c r="AU66" s="749"/>
      <c r="AV66" s="163"/>
      <c r="AW66" s="163"/>
      <c r="AX66" s="163"/>
      <c r="AY66" s="163"/>
      <c r="AZ66" s="126"/>
      <c r="BA66" s="163"/>
      <c r="BB66" s="163"/>
      <c r="BC66" s="163"/>
      <c r="BD66" s="163"/>
      <c r="BE66" s="126"/>
      <c r="BF66" s="163"/>
      <c r="BG66" s="163"/>
      <c r="BH66" s="163"/>
      <c r="BI66" s="163"/>
      <c r="BJ66" s="126"/>
      <c r="BK66" s="628"/>
      <c r="BM66" s="6"/>
    </row>
    <row r="67" spans="2:65" ht="69" customHeight="1" x14ac:dyDescent="0.25">
      <c r="B67" s="766"/>
      <c r="C67" s="766"/>
      <c r="D67" s="769"/>
      <c r="E67" s="778"/>
      <c r="F67" s="798"/>
      <c r="G67" s="778"/>
      <c r="H67" s="802"/>
      <c r="I67" s="831"/>
      <c r="J67" s="802"/>
      <c r="K67" s="802"/>
      <c r="L67" s="802"/>
      <c r="M67" s="802"/>
      <c r="N67" s="802"/>
      <c r="O67" s="802"/>
      <c r="P67" s="802"/>
      <c r="Q67" s="802"/>
      <c r="R67" s="802"/>
      <c r="S67" s="175"/>
      <c r="T67" s="175"/>
      <c r="U67" s="175"/>
      <c r="V67" s="175"/>
      <c r="W67" s="175"/>
      <c r="X67" s="175"/>
      <c r="Y67" s="122" t="s">
        <v>181</v>
      </c>
      <c r="Z67" s="176">
        <v>0.03</v>
      </c>
      <c r="AA67" s="176"/>
      <c r="AB67" s="123" t="s">
        <v>158</v>
      </c>
      <c r="AC67" s="124" t="s">
        <v>1817</v>
      </c>
      <c r="AD67" s="127" t="s">
        <v>1818</v>
      </c>
      <c r="AE67" s="780"/>
      <c r="AF67" s="780"/>
      <c r="AG67" s="782"/>
      <c r="AH67" s="780"/>
      <c r="AI67" s="636"/>
      <c r="AJ67" s="629"/>
      <c r="AK67" s="631"/>
      <c r="AL67" s="633"/>
      <c r="AM67" s="633"/>
      <c r="AN67" s="633"/>
      <c r="AO67" s="633"/>
      <c r="AP67" s="633"/>
      <c r="AQ67" s="633"/>
      <c r="AR67" s="633"/>
      <c r="AS67" s="633"/>
      <c r="AT67" s="633"/>
      <c r="AU67" s="749"/>
      <c r="AV67" s="163"/>
      <c r="AW67" s="163"/>
      <c r="AX67" s="163"/>
      <c r="AY67" s="163"/>
      <c r="AZ67" s="126"/>
      <c r="BA67" s="163"/>
      <c r="BB67" s="163"/>
      <c r="BC67" s="163"/>
      <c r="BD67" s="163"/>
      <c r="BE67" s="126"/>
      <c r="BF67" s="163"/>
      <c r="BG67" s="163"/>
      <c r="BH67" s="163"/>
      <c r="BI67" s="163"/>
      <c r="BJ67" s="126"/>
      <c r="BK67" s="628"/>
      <c r="BM67" s="6"/>
    </row>
    <row r="68" spans="2:65" ht="96" customHeight="1" x14ac:dyDescent="0.25">
      <c r="B68" s="766"/>
      <c r="C68" s="766"/>
      <c r="D68" s="769"/>
      <c r="E68" s="778"/>
      <c r="F68" s="798"/>
      <c r="G68" s="778"/>
      <c r="H68" s="802"/>
      <c r="I68" s="831"/>
      <c r="J68" s="802"/>
      <c r="K68" s="802"/>
      <c r="L68" s="802"/>
      <c r="M68" s="802"/>
      <c r="N68" s="802"/>
      <c r="O68" s="802"/>
      <c r="P68" s="802"/>
      <c r="Q68" s="802"/>
      <c r="R68" s="802"/>
      <c r="S68" s="175"/>
      <c r="T68" s="175"/>
      <c r="U68" s="175"/>
      <c r="V68" s="175"/>
      <c r="W68" s="175"/>
      <c r="X68" s="175"/>
      <c r="Y68" s="122" t="s">
        <v>182</v>
      </c>
      <c r="Z68" s="176">
        <v>0.03</v>
      </c>
      <c r="AA68" s="176"/>
      <c r="AB68" s="123" t="s">
        <v>158</v>
      </c>
      <c r="AC68" s="124" t="s">
        <v>1819</v>
      </c>
      <c r="AD68" s="124" t="s">
        <v>1820</v>
      </c>
      <c r="AE68" s="780"/>
      <c r="AF68" s="780"/>
      <c r="AG68" s="782"/>
      <c r="AH68" s="780"/>
      <c r="AI68" s="636"/>
      <c r="AJ68" s="629"/>
      <c r="AK68" s="631"/>
      <c r="AL68" s="633"/>
      <c r="AM68" s="633"/>
      <c r="AN68" s="633"/>
      <c r="AO68" s="633"/>
      <c r="AP68" s="633"/>
      <c r="AQ68" s="633"/>
      <c r="AR68" s="633"/>
      <c r="AS68" s="633"/>
      <c r="AT68" s="633"/>
      <c r="AU68" s="749"/>
      <c r="AV68" s="163"/>
      <c r="AW68" s="163"/>
      <c r="AX68" s="163"/>
      <c r="AY68" s="163"/>
      <c r="AZ68" s="126"/>
      <c r="BA68" s="163"/>
      <c r="BB68" s="163"/>
      <c r="BC68" s="163"/>
      <c r="BD68" s="163"/>
      <c r="BE68" s="126"/>
      <c r="BF68" s="163"/>
      <c r="BG68" s="163"/>
      <c r="BH68" s="163"/>
      <c r="BI68" s="163"/>
      <c r="BJ68" s="126"/>
      <c r="BK68" s="628"/>
      <c r="BM68" s="6"/>
    </row>
    <row r="69" spans="2:65" ht="51.75" customHeight="1" x14ac:dyDescent="0.25">
      <c r="B69" s="766"/>
      <c r="C69" s="766"/>
      <c r="D69" s="769"/>
      <c r="E69" s="778"/>
      <c r="F69" s="798"/>
      <c r="G69" s="778"/>
      <c r="H69" s="802"/>
      <c r="I69" s="831"/>
      <c r="J69" s="802"/>
      <c r="K69" s="802"/>
      <c r="L69" s="802"/>
      <c r="M69" s="802"/>
      <c r="N69" s="802"/>
      <c r="O69" s="802"/>
      <c r="P69" s="802"/>
      <c r="Q69" s="802"/>
      <c r="R69" s="802"/>
      <c r="S69" s="175"/>
      <c r="T69" s="175"/>
      <c r="U69" s="175"/>
      <c r="V69" s="175"/>
      <c r="W69" s="175"/>
      <c r="X69" s="175"/>
      <c r="Y69" s="122" t="s">
        <v>183</v>
      </c>
      <c r="Z69" s="176">
        <v>0.02</v>
      </c>
      <c r="AA69" s="176"/>
      <c r="AB69" s="123" t="s">
        <v>158</v>
      </c>
      <c r="AC69" s="124" t="s">
        <v>1821</v>
      </c>
      <c r="AD69" s="124" t="s">
        <v>180</v>
      </c>
      <c r="AE69" s="780"/>
      <c r="AF69" s="780"/>
      <c r="AG69" s="782"/>
      <c r="AH69" s="780"/>
      <c r="AI69" s="636"/>
      <c r="AJ69" s="629"/>
      <c r="AK69" s="631"/>
      <c r="AL69" s="633"/>
      <c r="AM69" s="633"/>
      <c r="AN69" s="633"/>
      <c r="AO69" s="633"/>
      <c r="AP69" s="633"/>
      <c r="AQ69" s="633"/>
      <c r="AR69" s="633"/>
      <c r="AS69" s="633"/>
      <c r="AT69" s="633"/>
      <c r="AU69" s="749"/>
      <c r="AV69" s="163"/>
      <c r="AW69" s="163"/>
      <c r="AX69" s="163"/>
      <c r="AY69" s="163"/>
      <c r="AZ69" s="126"/>
      <c r="BA69" s="163"/>
      <c r="BB69" s="163"/>
      <c r="BC69" s="163"/>
      <c r="BD69" s="163"/>
      <c r="BE69" s="126"/>
      <c r="BF69" s="163"/>
      <c r="BG69" s="163"/>
      <c r="BH69" s="163"/>
      <c r="BI69" s="163"/>
      <c r="BJ69" s="126"/>
      <c r="BK69" s="908" t="s">
        <v>1869</v>
      </c>
      <c r="BM69" s="6"/>
    </row>
    <row r="70" spans="2:65" ht="38.25" x14ac:dyDescent="0.25">
      <c r="B70" s="766"/>
      <c r="C70" s="766"/>
      <c r="D70" s="769"/>
      <c r="E70" s="778"/>
      <c r="F70" s="798"/>
      <c r="G70" s="778"/>
      <c r="H70" s="802"/>
      <c r="I70" s="831"/>
      <c r="J70" s="802"/>
      <c r="K70" s="802"/>
      <c r="L70" s="802"/>
      <c r="M70" s="802"/>
      <c r="N70" s="802"/>
      <c r="O70" s="802"/>
      <c r="P70" s="802"/>
      <c r="Q70" s="802"/>
      <c r="R70" s="802"/>
      <c r="S70" s="175"/>
      <c r="T70" s="175"/>
      <c r="U70" s="175"/>
      <c r="V70" s="175"/>
      <c r="W70" s="175"/>
      <c r="X70" s="175"/>
      <c r="Y70" s="122" t="s">
        <v>184</v>
      </c>
      <c r="Z70" s="176">
        <v>0.05</v>
      </c>
      <c r="AA70" s="176"/>
      <c r="AB70" s="123" t="s">
        <v>158</v>
      </c>
      <c r="AC70" s="124" t="s">
        <v>1822</v>
      </c>
      <c r="AD70" s="124" t="s">
        <v>185</v>
      </c>
      <c r="AE70" s="780"/>
      <c r="AF70" s="780"/>
      <c r="AG70" s="782"/>
      <c r="AH70" s="780"/>
      <c r="AI70" s="636"/>
      <c r="AJ70" s="629"/>
      <c r="AK70" s="631"/>
      <c r="AL70" s="633"/>
      <c r="AM70" s="633"/>
      <c r="AN70" s="633"/>
      <c r="AO70" s="633"/>
      <c r="AP70" s="633"/>
      <c r="AQ70" s="633"/>
      <c r="AR70" s="633"/>
      <c r="AS70" s="633"/>
      <c r="AT70" s="633"/>
      <c r="AU70" s="749"/>
      <c r="AV70" s="163"/>
      <c r="AW70" s="163"/>
      <c r="AX70" s="163"/>
      <c r="AY70" s="163"/>
      <c r="AZ70" s="126"/>
      <c r="BA70" s="163"/>
      <c r="BB70" s="163"/>
      <c r="BC70" s="163"/>
      <c r="BD70" s="163"/>
      <c r="BE70" s="126"/>
      <c r="BF70" s="163"/>
      <c r="BG70" s="163"/>
      <c r="BH70" s="163"/>
      <c r="BI70" s="163"/>
      <c r="BJ70" s="126"/>
      <c r="BK70" s="626"/>
      <c r="BM70" s="6"/>
    </row>
    <row r="71" spans="2:65" ht="96" customHeight="1" x14ac:dyDescent="0.25">
      <c r="B71" s="766"/>
      <c r="C71" s="766"/>
      <c r="D71" s="769"/>
      <c r="E71" s="778"/>
      <c r="F71" s="798"/>
      <c r="G71" s="778"/>
      <c r="H71" s="802"/>
      <c r="I71" s="831"/>
      <c r="J71" s="802"/>
      <c r="K71" s="802"/>
      <c r="L71" s="802"/>
      <c r="M71" s="802"/>
      <c r="N71" s="802"/>
      <c r="O71" s="802"/>
      <c r="P71" s="802"/>
      <c r="Q71" s="802"/>
      <c r="R71" s="802"/>
      <c r="S71" s="175"/>
      <c r="T71" s="175"/>
      <c r="U71" s="175"/>
      <c r="V71" s="175"/>
      <c r="W71" s="175"/>
      <c r="X71" s="175"/>
      <c r="Y71" s="122" t="s">
        <v>186</v>
      </c>
      <c r="Z71" s="176">
        <v>0.05</v>
      </c>
      <c r="AA71" s="176"/>
      <c r="AB71" s="123" t="s">
        <v>158</v>
      </c>
      <c r="AC71" s="124" t="s">
        <v>1823</v>
      </c>
      <c r="AD71" s="124" t="s">
        <v>1824</v>
      </c>
      <c r="AE71" s="780"/>
      <c r="AF71" s="780"/>
      <c r="AG71" s="782"/>
      <c r="AH71" s="780"/>
      <c r="AI71" s="636"/>
      <c r="AJ71" s="629"/>
      <c r="AK71" s="631"/>
      <c r="AL71" s="633"/>
      <c r="AM71" s="633"/>
      <c r="AN71" s="633"/>
      <c r="AO71" s="633"/>
      <c r="AP71" s="633"/>
      <c r="AQ71" s="633"/>
      <c r="AR71" s="633"/>
      <c r="AS71" s="633"/>
      <c r="AT71" s="633"/>
      <c r="AU71" s="749"/>
      <c r="AV71" s="163"/>
      <c r="AW71" s="163"/>
      <c r="AX71" s="163"/>
      <c r="AY71" s="163"/>
      <c r="AZ71" s="126"/>
      <c r="BA71" s="163"/>
      <c r="BB71" s="163"/>
      <c r="BC71" s="163"/>
      <c r="BD71" s="163"/>
      <c r="BE71" s="126"/>
      <c r="BF71" s="163"/>
      <c r="BG71" s="163"/>
      <c r="BH71" s="163"/>
      <c r="BI71" s="163"/>
      <c r="BJ71" s="126"/>
      <c r="BK71" s="626"/>
      <c r="BM71" s="6"/>
    </row>
    <row r="72" spans="2:65" ht="48" customHeight="1" x14ac:dyDescent="0.25">
      <c r="B72" s="766"/>
      <c r="C72" s="766"/>
      <c r="D72" s="769"/>
      <c r="E72" s="778"/>
      <c r="F72" s="798"/>
      <c r="G72" s="778"/>
      <c r="H72" s="802"/>
      <c r="I72" s="831"/>
      <c r="J72" s="802"/>
      <c r="K72" s="802"/>
      <c r="L72" s="802"/>
      <c r="M72" s="802"/>
      <c r="N72" s="802"/>
      <c r="O72" s="802"/>
      <c r="P72" s="802"/>
      <c r="Q72" s="802"/>
      <c r="R72" s="802"/>
      <c r="S72" s="175"/>
      <c r="T72" s="175"/>
      <c r="U72" s="175"/>
      <c r="V72" s="175"/>
      <c r="W72" s="175"/>
      <c r="X72" s="175"/>
      <c r="Y72" s="122" t="s">
        <v>187</v>
      </c>
      <c r="Z72" s="176">
        <v>0.02</v>
      </c>
      <c r="AA72" s="176"/>
      <c r="AB72" s="123" t="s">
        <v>158</v>
      </c>
      <c r="AC72" s="124" t="s">
        <v>1825</v>
      </c>
      <c r="AD72" s="124" t="s">
        <v>188</v>
      </c>
      <c r="AE72" s="780"/>
      <c r="AF72" s="780"/>
      <c r="AG72" s="782"/>
      <c r="AH72" s="780"/>
      <c r="AI72" s="636"/>
      <c r="AJ72" s="629"/>
      <c r="AK72" s="631"/>
      <c r="AL72" s="633"/>
      <c r="AM72" s="633"/>
      <c r="AN72" s="633"/>
      <c r="AO72" s="633"/>
      <c r="AP72" s="633"/>
      <c r="AQ72" s="633"/>
      <c r="AR72" s="633"/>
      <c r="AS72" s="633"/>
      <c r="AT72" s="633"/>
      <c r="AU72" s="749"/>
      <c r="AV72" s="163"/>
      <c r="AW72" s="163"/>
      <c r="AX72" s="163"/>
      <c r="AY72" s="163"/>
      <c r="AZ72" s="126"/>
      <c r="BA72" s="163"/>
      <c r="BB72" s="163"/>
      <c r="BC72" s="163"/>
      <c r="BD72" s="163"/>
      <c r="BE72" s="126"/>
      <c r="BF72" s="163"/>
      <c r="BG72" s="163"/>
      <c r="BH72" s="163"/>
      <c r="BI72" s="163"/>
      <c r="BJ72" s="126"/>
      <c r="BK72" s="626"/>
      <c r="BM72" s="6"/>
    </row>
    <row r="73" spans="2:65" ht="54.75" customHeight="1" x14ac:dyDescent="0.25">
      <c r="B73" s="766"/>
      <c r="C73" s="766"/>
      <c r="D73" s="769"/>
      <c r="E73" s="778"/>
      <c r="F73" s="798"/>
      <c r="G73" s="778"/>
      <c r="H73" s="802"/>
      <c r="I73" s="831"/>
      <c r="J73" s="802"/>
      <c r="K73" s="802"/>
      <c r="L73" s="802"/>
      <c r="M73" s="802"/>
      <c r="N73" s="802"/>
      <c r="O73" s="802"/>
      <c r="P73" s="802"/>
      <c r="Q73" s="802"/>
      <c r="R73" s="802"/>
      <c r="S73" s="175"/>
      <c r="T73" s="175"/>
      <c r="U73" s="175"/>
      <c r="V73" s="175"/>
      <c r="W73" s="175"/>
      <c r="X73" s="175"/>
      <c r="Y73" s="122" t="s">
        <v>189</v>
      </c>
      <c r="Z73" s="176">
        <v>0.03</v>
      </c>
      <c r="AA73" s="176"/>
      <c r="AB73" s="123" t="s">
        <v>158</v>
      </c>
      <c r="AC73" s="124" t="s">
        <v>1826</v>
      </c>
      <c r="AD73" s="124" t="s">
        <v>190</v>
      </c>
      <c r="AE73" s="780"/>
      <c r="AF73" s="780"/>
      <c r="AG73" s="782"/>
      <c r="AH73" s="780"/>
      <c r="AI73" s="636"/>
      <c r="AJ73" s="629"/>
      <c r="AK73" s="631"/>
      <c r="AL73" s="633"/>
      <c r="AM73" s="633"/>
      <c r="AN73" s="633"/>
      <c r="AO73" s="633"/>
      <c r="AP73" s="633"/>
      <c r="AQ73" s="633"/>
      <c r="AR73" s="633"/>
      <c r="AS73" s="633"/>
      <c r="AT73" s="633"/>
      <c r="AU73" s="749"/>
      <c r="AV73" s="163"/>
      <c r="AW73" s="163"/>
      <c r="AX73" s="163"/>
      <c r="AY73" s="163"/>
      <c r="AZ73" s="126"/>
      <c r="BA73" s="163"/>
      <c r="BB73" s="163"/>
      <c r="BC73" s="163"/>
      <c r="BD73" s="163"/>
      <c r="BE73" s="126"/>
      <c r="BF73" s="163"/>
      <c r="BG73" s="163"/>
      <c r="BH73" s="163"/>
      <c r="BI73" s="163"/>
      <c r="BJ73" s="126"/>
      <c r="BK73" s="626"/>
      <c r="BM73" s="6"/>
    </row>
    <row r="74" spans="2:65" ht="47.25" customHeight="1" x14ac:dyDescent="0.25">
      <c r="B74" s="766"/>
      <c r="C74" s="766"/>
      <c r="D74" s="769"/>
      <c r="E74" s="778"/>
      <c r="F74" s="798"/>
      <c r="G74" s="778"/>
      <c r="H74" s="802"/>
      <c r="I74" s="831"/>
      <c r="J74" s="802"/>
      <c r="K74" s="802"/>
      <c r="L74" s="802"/>
      <c r="M74" s="802"/>
      <c r="N74" s="802"/>
      <c r="O74" s="802"/>
      <c r="P74" s="802"/>
      <c r="Q74" s="802"/>
      <c r="R74" s="802"/>
      <c r="S74" s="175"/>
      <c r="T74" s="175"/>
      <c r="U74" s="175"/>
      <c r="V74" s="175"/>
      <c r="W74" s="175"/>
      <c r="X74" s="175"/>
      <c r="Y74" s="122" t="s">
        <v>191</v>
      </c>
      <c r="Z74" s="176">
        <v>0.02</v>
      </c>
      <c r="AA74" s="176"/>
      <c r="AB74" s="123" t="s">
        <v>158</v>
      </c>
      <c r="AC74" s="124" t="s">
        <v>1827</v>
      </c>
      <c r="AD74" s="124" t="s">
        <v>188</v>
      </c>
      <c r="AE74" s="780"/>
      <c r="AF74" s="780"/>
      <c r="AG74" s="782"/>
      <c r="AH74" s="780"/>
      <c r="AI74" s="636"/>
      <c r="AJ74" s="629"/>
      <c r="AK74" s="631"/>
      <c r="AL74" s="633"/>
      <c r="AM74" s="633"/>
      <c r="AN74" s="633"/>
      <c r="AO74" s="633"/>
      <c r="AP74" s="633"/>
      <c r="AQ74" s="633"/>
      <c r="AR74" s="633"/>
      <c r="AS74" s="633"/>
      <c r="AT74" s="633"/>
      <c r="AU74" s="749"/>
      <c r="AV74" s="163"/>
      <c r="AW74" s="163"/>
      <c r="AX74" s="163"/>
      <c r="AY74" s="163"/>
      <c r="AZ74" s="126"/>
      <c r="BA74" s="163"/>
      <c r="BB74" s="163"/>
      <c r="BC74" s="163"/>
      <c r="BD74" s="163"/>
      <c r="BE74" s="126"/>
      <c r="BF74" s="163"/>
      <c r="BG74" s="163"/>
      <c r="BH74" s="163"/>
      <c r="BI74" s="163"/>
      <c r="BJ74" s="126"/>
      <c r="BK74" s="626"/>
      <c r="BM74" s="6"/>
    </row>
    <row r="75" spans="2:65" ht="47.25" customHeight="1" x14ac:dyDescent="0.25">
      <c r="B75" s="766"/>
      <c r="C75" s="766"/>
      <c r="D75" s="769"/>
      <c r="E75" s="778"/>
      <c r="F75" s="798"/>
      <c r="G75" s="778"/>
      <c r="H75" s="802"/>
      <c r="I75" s="831"/>
      <c r="J75" s="802"/>
      <c r="K75" s="802"/>
      <c r="L75" s="802"/>
      <c r="M75" s="802"/>
      <c r="N75" s="802"/>
      <c r="O75" s="802"/>
      <c r="P75" s="802"/>
      <c r="Q75" s="802"/>
      <c r="R75" s="802"/>
      <c r="S75" s="175"/>
      <c r="T75" s="175"/>
      <c r="U75" s="175"/>
      <c r="V75" s="175"/>
      <c r="W75" s="175"/>
      <c r="X75" s="175"/>
      <c r="Y75" s="122" t="s">
        <v>192</v>
      </c>
      <c r="Z75" s="176">
        <v>0.02</v>
      </c>
      <c r="AA75" s="176"/>
      <c r="AB75" s="123" t="s">
        <v>158</v>
      </c>
      <c r="AC75" s="124" t="s">
        <v>1828</v>
      </c>
      <c r="AD75" s="124" t="s">
        <v>193</v>
      </c>
      <c r="AE75" s="780"/>
      <c r="AF75" s="780"/>
      <c r="AG75" s="782"/>
      <c r="AH75" s="780"/>
      <c r="AI75" s="636"/>
      <c r="AJ75" s="629"/>
      <c r="AK75" s="631"/>
      <c r="AL75" s="633"/>
      <c r="AM75" s="633"/>
      <c r="AN75" s="633"/>
      <c r="AO75" s="633"/>
      <c r="AP75" s="633"/>
      <c r="AQ75" s="633"/>
      <c r="AR75" s="633"/>
      <c r="AS75" s="633"/>
      <c r="AT75" s="633"/>
      <c r="AU75" s="749"/>
      <c r="AV75" s="163"/>
      <c r="AW75" s="163"/>
      <c r="AX75" s="163"/>
      <c r="AY75" s="163"/>
      <c r="AZ75" s="126"/>
      <c r="BA75" s="163"/>
      <c r="BB75" s="163"/>
      <c r="BC75" s="163"/>
      <c r="BD75" s="163"/>
      <c r="BE75" s="126"/>
      <c r="BF75" s="163"/>
      <c r="BG75" s="163"/>
      <c r="BH75" s="163"/>
      <c r="BI75" s="163"/>
      <c r="BJ75" s="126"/>
      <c r="BK75" s="626"/>
      <c r="BM75" s="6"/>
    </row>
    <row r="76" spans="2:65" ht="105.75" customHeight="1" x14ac:dyDescent="0.25">
      <c r="B76" s="766"/>
      <c r="C76" s="766"/>
      <c r="D76" s="769"/>
      <c r="E76" s="778"/>
      <c r="F76" s="798"/>
      <c r="G76" s="778"/>
      <c r="H76" s="802"/>
      <c r="I76" s="831"/>
      <c r="J76" s="802"/>
      <c r="K76" s="802"/>
      <c r="L76" s="802"/>
      <c r="M76" s="802"/>
      <c r="N76" s="802"/>
      <c r="O76" s="802"/>
      <c r="P76" s="802"/>
      <c r="Q76" s="802"/>
      <c r="R76" s="802"/>
      <c r="S76" s="175"/>
      <c r="T76" s="175"/>
      <c r="U76" s="175"/>
      <c r="V76" s="175"/>
      <c r="W76" s="175"/>
      <c r="X76" s="175"/>
      <c r="Y76" s="122" t="s">
        <v>194</v>
      </c>
      <c r="Z76" s="176">
        <v>0.02</v>
      </c>
      <c r="AA76" s="176"/>
      <c r="AB76" s="123" t="s">
        <v>158</v>
      </c>
      <c r="AC76" s="124" t="s">
        <v>1829</v>
      </c>
      <c r="AD76" s="124" t="s">
        <v>1830</v>
      </c>
      <c r="AE76" s="780"/>
      <c r="AF76" s="780"/>
      <c r="AG76" s="782"/>
      <c r="AH76" s="781"/>
      <c r="AI76" s="637"/>
      <c r="AJ76" s="630"/>
      <c r="AK76" s="632"/>
      <c r="AL76" s="633"/>
      <c r="AM76" s="633"/>
      <c r="AN76" s="633"/>
      <c r="AO76" s="633"/>
      <c r="AP76" s="633"/>
      <c r="AQ76" s="634"/>
      <c r="AR76" s="634"/>
      <c r="AS76" s="633"/>
      <c r="AT76" s="633"/>
      <c r="AU76" s="749"/>
      <c r="AV76" s="163"/>
      <c r="AW76" s="163"/>
      <c r="AX76" s="163"/>
      <c r="AY76" s="163"/>
      <c r="AZ76" s="126"/>
      <c r="BA76" s="163"/>
      <c r="BB76" s="163"/>
      <c r="BC76" s="163"/>
      <c r="BD76" s="163"/>
      <c r="BE76" s="126"/>
      <c r="BF76" s="163"/>
      <c r="BG76" s="163"/>
      <c r="BH76" s="163"/>
      <c r="BI76" s="163"/>
      <c r="BJ76" s="126"/>
      <c r="BK76" s="627"/>
      <c r="BM76" s="6"/>
    </row>
    <row r="77" spans="2:65" ht="52.5" customHeight="1" x14ac:dyDescent="0.25">
      <c r="B77" s="766"/>
      <c r="C77" s="766"/>
      <c r="D77" s="769"/>
      <c r="E77" s="778"/>
      <c r="F77" s="798"/>
      <c r="G77" s="778"/>
      <c r="H77" s="802"/>
      <c r="I77" s="831"/>
      <c r="J77" s="802"/>
      <c r="K77" s="802"/>
      <c r="L77" s="802"/>
      <c r="M77" s="802"/>
      <c r="N77" s="802"/>
      <c r="O77" s="802"/>
      <c r="P77" s="802"/>
      <c r="Q77" s="802"/>
      <c r="R77" s="802"/>
      <c r="S77" s="175"/>
      <c r="T77" s="175"/>
      <c r="U77" s="175"/>
      <c r="V77" s="175"/>
      <c r="W77" s="175"/>
      <c r="X77" s="175"/>
      <c r="Y77" s="122" t="s">
        <v>195</v>
      </c>
      <c r="Z77" s="176">
        <v>0.02</v>
      </c>
      <c r="AA77" s="176"/>
      <c r="AB77" s="123" t="s">
        <v>158</v>
      </c>
      <c r="AC77" s="124" t="s">
        <v>1831</v>
      </c>
      <c r="AD77" s="124" t="s">
        <v>1832</v>
      </c>
      <c r="AE77" s="780"/>
      <c r="AF77" s="780"/>
      <c r="AG77" s="782"/>
      <c r="AH77" s="796" t="s">
        <v>1877</v>
      </c>
      <c r="AI77" s="638" t="s">
        <v>321</v>
      </c>
      <c r="AJ77" s="757" t="s">
        <v>322</v>
      </c>
      <c r="AK77" s="640">
        <v>0</v>
      </c>
      <c r="AL77" s="633"/>
      <c r="AM77" s="633"/>
      <c r="AN77" s="633"/>
      <c r="AO77" s="633"/>
      <c r="AP77" s="633"/>
      <c r="AQ77" s="639">
        <v>48000000</v>
      </c>
      <c r="AR77" s="640">
        <v>48000000</v>
      </c>
      <c r="AS77" s="633"/>
      <c r="AT77" s="633"/>
      <c r="AU77" s="749"/>
      <c r="AV77" s="163"/>
      <c r="AW77" s="163"/>
      <c r="AX77" s="163"/>
      <c r="AY77" s="163"/>
      <c r="AZ77" s="126"/>
      <c r="BA77" s="163"/>
      <c r="BB77" s="163"/>
      <c r="BC77" s="163"/>
      <c r="BD77" s="163"/>
      <c r="BE77" s="126"/>
      <c r="BF77" s="163"/>
      <c r="BG77" s="163"/>
      <c r="BH77" s="163"/>
      <c r="BI77" s="163"/>
      <c r="BJ77" s="126"/>
      <c r="BK77" s="908" t="s">
        <v>1870</v>
      </c>
      <c r="BM77" s="6"/>
    </row>
    <row r="78" spans="2:65" ht="36" customHeight="1" x14ac:dyDescent="0.25">
      <c r="B78" s="766"/>
      <c r="C78" s="766"/>
      <c r="D78" s="769"/>
      <c r="E78" s="778"/>
      <c r="F78" s="798"/>
      <c r="G78" s="778"/>
      <c r="H78" s="802"/>
      <c r="I78" s="831"/>
      <c r="J78" s="802"/>
      <c r="K78" s="802"/>
      <c r="L78" s="802"/>
      <c r="M78" s="802"/>
      <c r="N78" s="802"/>
      <c r="O78" s="802"/>
      <c r="P78" s="802"/>
      <c r="Q78" s="802"/>
      <c r="R78" s="802"/>
      <c r="S78" s="175"/>
      <c r="T78" s="175"/>
      <c r="U78" s="175"/>
      <c r="V78" s="175"/>
      <c r="W78" s="175"/>
      <c r="X78" s="175"/>
      <c r="Y78" s="122" t="s">
        <v>196</v>
      </c>
      <c r="Z78" s="176">
        <v>0.01</v>
      </c>
      <c r="AA78" s="176"/>
      <c r="AB78" s="123" t="s">
        <v>158</v>
      </c>
      <c r="AC78" s="124" t="s">
        <v>1833</v>
      </c>
      <c r="AD78" s="124" t="s">
        <v>197</v>
      </c>
      <c r="AE78" s="780"/>
      <c r="AF78" s="780"/>
      <c r="AG78" s="782"/>
      <c r="AH78" s="796"/>
      <c r="AI78" s="629"/>
      <c r="AJ78" s="758"/>
      <c r="AK78" s="633"/>
      <c r="AL78" s="633"/>
      <c r="AM78" s="633"/>
      <c r="AN78" s="633"/>
      <c r="AO78" s="633"/>
      <c r="AP78" s="633"/>
      <c r="AQ78" s="631"/>
      <c r="AR78" s="633"/>
      <c r="AS78" s="633"/>
      <c r="AT78" s="633"/>
      <c r="AU78" s="749"/>
      <c r="AV78" s="163"/>
      <c r="AW78" s="163"/>
      <c r="AX78" s="163"/>
      <c r="AY78" s="163"/>
      <c r="AZ78" s="126"/>
      <c r="BA78" s="163"/>
      <c r="BB78" s="163"/>
      <c r="BC78" s="163"/>
      <c r="BD78" s="163"/>
      <c r="BE78" s="126"/>
      <c r="BF78" s="163"/>
      <c r="BG78" s="163"/>
      <c r="BH78" s="163"/>
      <c r="BI78" s="163"/>
      <c r="BJ78" s="126"/>
      <c r="BK78" s="626"/>
      <c r="BM78" s="6"/>
    </row>
    <row r="79" spans="2:65" ht="41.25" customHeight="1" x14ac:dyDescent="0.25">
      <c r="B79" s="766"/>
      <c r="C79" s="766"/>
      <c r="D79" s="769"/>
      <c r="E79" s="778"/>
      <c r="F79" s="798"/>
      <c r="G79" s="778"/>
      <c r="H79" s="802"/>
      <c r="I79" s="831"/>
      <c r="J79" s="802"/>
      <c r="K79" s="802"/>
      <c r="L79" s="802"/>
      <c r="M79" s="802"/>
      <c r="N79" s="802"/>
      <c r="O79" s="802"/>
      <c r="P79" s="802"/>
      <c r="Q79" s="802"/>
      <c r="R79" s="802"/>
      <c r="S79" s="175"/>
      <c r="T79" s="175"/>
      <c r="U79" s="175"/>
      <c r="V79" s="175"/>
      <c r="W79" s="175"/>
      <c r="X79" s="175"/>
      <c r="Y79" s="122" t="s">
        <v>198</v>
      </c>
      <c r="Z79" s="176">
        <v>0.01</v>
      </c>
      <c r="AA79" s="176"/>
      <c r="AB79" s="123" t="s">
        <v>158</v>
      </c>
      <c r="AC79" s="124" t="s">
        <v>1834</v>
      </c>
      <c r="AD79" s="124" t="s">
        <v>199</v>
      </c>
      <c r="AE79" s="780"/>
      <c r="AF79" s="780"/>
      <c r="AG79" s="782"/>
      <c r="AH79" s="796"/>
      <c r="AI79" s="629"/>
      <c r="AJ79" s="758"/>
      <c r="AK79" s="633"/>
      <c r="AL79" s="633"/>
      <c r="AM79" s="633"/>
      <c r="AN79" s="633"/>
      <c r="AO79" s="633"/>
      <c r="AP79" s="633"/>
      <c r="AQ79" s="631"/>
      <c r="AR79" s="633"/>
      <c r="AS79" s="633"/>
      <c r="AT79" s="633"/>
      <c r="AU79" s="749"/>
      <c r="AV79" s="163"/>
      <c r="AW79" s="163"/>
      <c r="AX79" s="163"/>
      <c r="AY79" s="163"/>
      <c r="AZ79" s="126"/>
      <c r="BA79" s="163"/>
      <c r="BB79" s="163"/>
      <c r="BC79" s="163"/>
      <c r="BD79" s="163"/>
      <c r="BE79" s="126"/>
      <c r="BF79" s="163"/>
      <c r="BG79" s="163"/>
      <c r="BH79" s="163"/>
      <c r="BI79" s="163"/>
      <c r="BJ79" s="126"/>
      <c r="BK79" s="626"/>
    </row>
    <row r="80" spans="2:65" ht="36" customHeight="1" x14ac:dyDescent="0.25">
      <c r="B80" s="766"/>
      <c r="C80" s="766"/>
      <c r="D80" s="769"/>
      <c r="E80" s="778"/>
      <c r="F80" s="798"/>
      <c r="G80" s="778"/>
      <c r="H80" s="802"/>
      <c r="I80" s="831"/>
      <c r="J80" s="802"/>
      <c r="K80" s="802"/>
      <c r="L80" s="802"/>
      <c r="M80" s="802"/>
      <c r="N80" s="802"/>
      <c r="O80" s="802"/>
      <c r="P80" s="802"/>
      <c r="Q80" s="802"/>
      <c r="R80" s="802"/>
      <c r="S80" s="175"/>
      <c r="T80" s="175"/>
      <c r="U80" s="175"/>
      <c r="V80" s="175"/>
      <c r="W80" s="175"/>
      <c r="X80" s="175"/>
      <c r="Y80" s="122" t="s">
        <v>200</v>
      </c>
      <c r="Z80" s="176">
        <v>0.01</v>
      </c>
      <c r="AA80" s="176"/>
      <c r="AB80" s="123" t="s">
        <v>158</v>
      </c>
      <c r="AC80" s="128" t="s">
        <v>1835</v>
      </c>
      <c r="AD80" s="124" t="s">
        <v>1836</v>
      </c>
      <c r="AE80" s="780"/>
      <c r="AF80" s="780"/>
      <c r="AG80" s="782"/>
      <c r="AH80" s="796"/>
      <c r="AI80" s="629"/>
      <c r="AJ80" s="758"/>
      <c r="AK80" s="633"/>
      <c r="AL80" s="633"/>
      <c r="AM80" s="633"/>
      <c r="AN80" s="633"/>
      <c r="AO80" s="633"/>
      <c r="AP80" s="633"/>
      <c r="AQ80" s="631"/>
      <c r="AR80" s="633"/>
      <c r="AS80" s="633"/>
      <c r="AT80" s="633"/>
      <c r="AU80" s="749"/>
      <c r="AV80" s="163"/>
      <c r="AW80" s="163"/>
      <c r="AX80" s="163"/>
      <c r="AY80" s="163"/>
      <c r="AZ80" s="126"/>
      <c r="BA80" s="163"/>
      <c r="BB80" s="163"/>
      <c r="BC80" s="163"/>
      <c r="BD80" s="163"/>
      <c r="BE80" s="126"/>
      <c r="BF80" s="163"/>
      <c r="BG80" s="163"/>
      <c r="BH80" s="163"/>
      <c r="BI80" s="163"/>
      <c r="BJ80" s="126"/>
      <c r="BK80" s="626"/>
    </row>
    <row r="81" spans="2:65" ht="82.5" customHeight="1" x14ac:dyDescent="0.25">
      <c r="B81" s="766"/>
      <c r="C81" s="766"/>
      <c r="D81" s="769"/>
      <c r="E81" s="778"/>
      <c r="F81" s="798"/>
      <c r="G81" s="778"/>
      <c r="H81" s="802"/>
      <c r="I81" s="831"/>
      <c r="J81" s="802"/>
      <c r="K81" s="802"/>
      <c r="L81" s="802"/>
      <c r="M81" s="802"/>
      <c r="N81" s="802"/>
      <c r="O81" s="802"/>
      <c r="P81" s="802"/>
      <c r="Q81" s="802"/>
      <c r="R81" s="802"/>
      <c r="S81" s="175"/>
      <c r="T81" s="175"/>
      <c r="U81" s="175"/>
      <c r="V81" s="175"/>
      <c r="W81" s="175"/>
      <c r="X81" s="175"/>
      <c r="Y81" s="122" t="s">
        <v>201</v>
      </c>
      <c r="Z81" s="176">
        <v>0.01</v>
      </c>
      <c r="AA81" s="176"/>
      <c r="AB81" s="123" t="s">
        <v>158</v>
      </c>
      <c r="AC81" s="128" t="s">
        <v>1837</v>
      </c>
      <c r="AD81" s="124" t="s">
        <v>1838</v>
      </c>
      <c r="AE81" s="780"/>
      <c r="AF81" s="780"/>
      <c r="AG81" s="782"/>
      <c r="AH81" s="796"/>
      <c r="AI81" s="629"/>
      <c r="AJ81" s="758"/>
      <c r="AK81" s="633"/>
      <c r="AL81" s="633"/>
      <c r="AM81" s="633"/>
      <c r="AN81" s="633"/>
      <c r="AO81" s="633"/>
      <c r="AP81" s="633"/>
      <c r="AQ81" s="631"/>
      <c r="AR81" s="633"/>
      <c r="AS81" s="633"/>
      <c r="AT81" s="633"/>
      <c r="AU81" s="749"/>
      <c r="AV81" s="163"/>
      <c r="AW81" s="163"/>
      <c r="AX81" s="163"/>
      <c r="AY81" s="163"/>
      <c r="AZ81" s="126"/>
      <c r="BA81" s="163"/>
      <c r="BB81" s="163"/>
      <c r="BC81" s="163"/>
      <c r="BD81" s="163"/>
      <c r="BE81" s="126"/>
      <c r="BF81" s="163"/>
      <c r="BG81" s="163"/>
      <c r="BH81" s="163"/>
      <c r="BI81" s="163"/>
      <c r="BJ81" s="126"/>
      <c r="BK81" s="626"/>
    </row>
    <row r="82" spans="2:65" ht="30.75" customHeight="1" x14ac:dyDescent="0.25">
      <c r="B82" s="766"/>
      <c r="C82" s="766"/>
      <c r="D82" s="769"/>
      <c r="E82" s="778"/>
      <c r="F82" s="798"/>
      <c r="G82" s="778"/>
      <c r="H82" s="802"/>
      <c r="I82" s="831"/>
      <c r="J82" s="802"/>
      <c r="K82" s="802"/>
      <c r="L82" s="802"/>
      <c r="M82" s="802"/>
      <c r="N82" s="802"/>
      <c r="O82" s="802"/>
      <c r="P82" s="802"/>
      <c r="Q82" s="802"/>
      <c r="R82" s="802"/>
      <c r="S82" s="175"/>
      <c r="T82" s="175"/>
      <c r="U82" s="175"/>
      <c r="V82" s="175"/>
      <c r="W82" s="175"/>
      <c r="X82" s="175"/>
      <c r="Y82" s="122" t="s">
        <v>202</v>
      </c>
      <c r="Z82" s="176">
        <v>0.02</v>
      </c>
      <c r="AA82" s="176"/>
      <c r="AB82" s="123" t="s">
        <v>158</v>
      </c>
      <c r="AC82" s="124" t="s">
        <v>1839</v>
      </c>
      <c r="AD82" s="124" t="s">
        <v>203</v>
      </c>
      <c r="AE82" s="780"/>
      <c r="AF82" s="780"/>
      <c r="AG82" s="782"/>
      <c r="AH82" s="796"/>
      <c r="AI82" s="629"/>
      <c r="AJ82" s="758"/>
      <c r="AK82" s="633"/>
      <c r="AL82" s="633"/>
      <c r="AM82" s="633"/>
      <c r="AN82" s="633"/>
      <c r="AO82" s="633"/>
      <c r="AP82" s="633"/>
      <c r="AQ82" s="631"/>
      <c r="AR82" s="633"/>
      <c r="AS82" s="633"/>
      <c r="AT82" s="633"/>
      <c r="AU82" s="749"/>
      <c r="AV82" s="163"/>
      <c r="AW82" s="163"/>
      <c r="AX82" s="163"/>
      <c r="AY82" s="163"/>
      <c r="AZ82" s="126"/>
      <c r="BA82" s="163"/>
      <c r="BB82" s="163"/>
      <c r="BC82" s="163"/>
      <c r="BD82" s="163"/>
      <c r="BE82" s="126"/>
      <c r="BF82" s="163"/>
      <c r="BG82" s="163"/>
      <c r="BH82" s="163"/>
      <c r="BI82" s="163"/>
      <c r="BJ82" s="126"/>
      <c r="BK82" s="626"/>
    </row>
    <row r="83" spans="2:65" ht="39" customHeight="1" x14ac:dyDescent="0.25">
      <c r="B83" s="766"/>
      <c r="C83" s="766"/>
      <c r="D83" s="769"/>
      <c r="E83" s="778"/>
      <c r="F83" s="798"/>
      <c r="G83" s="778"/>
      <c r="H83" s="802"/>
      <c r="I83" s="831"/>
      <c r="J83" s="802"/>
      <c r="K83" s="802"/>
      <c r="L83" s="802"/>
      <c r="M83" s="802"/>
      <c r="N83" s="802"/>
      <c r="O83" s="802"/>
      <c r="P83" s="802"/>
      <c r="Q83" s="802"/>
      <c r="R83" s="802"/>
      <c r="S83" s="175"/>
      <c r="T83" s="175"/>
      <c r="U83" s="175"/>
      <c r="V83" s="175"/>
      <c r="W83" s="175"/>
      <c r="X83" s="175"/>
      <c r="Y83" s="122" t="s">
        <v>204</v>
      </c>
      <c r="Z83" s="176">
        <v>0.01</v>
      </c>
      <c r="AA83" s="176"/>
      <c r="AB83" s="123" t="s">
        <v>158</v>
      </c>
      <c r="AC83" s="124" t="s">
        <v>1840</v>
      </c>
      <c r="AD83" s="124" t="s">
        <v>205</v>
      </c>
      <c r="AE83" s="780"/>
      <c r="AF83" s="780"/>
      <c r="AG83" s="782"/>
      <c r="AH83" s="796"/>
      <c r="AI83" s="629"/>
      <c r="AJ83" s="758"/>
      <c r="AK83" s="633"/>
      <c r="AL83" s="633"/>
      <c r="AM83" s="633"/>
      <c r="AN83" s="633"/>
      <c r="AO83" s="633"/>
      <c r="AP83" s="633"/>
      <c r="AQ83" s="631"/>
      <c r="AR83" s="633"/>
      <c r="AS83" s="633"/>
      <c r="AT83" s="633"/>
      <c r="AU83" s="749"/>
      <c r="AV83" s="163"/>
      <c r="AW83" s="163"/>
      <c r="AX83" s="163"/>
      <c r="AY83" s="163"/>
      <c r="AZ83" s="126"/>
      <c r="BA83" s="163"/>
      <c r="BB83" s="163"/>
      <c r="BC83" s="163"/>
      <c r="BD83" s="163"/>
      <c r="BE83" s="126"/>
      <c r="BF83" s="163"/>
      <c r="BG83" s="163"/>
      <c r="BH83" s="163"/>
      <c r="BI83" s="163"/>
      <c r="BJ83" s="126"/>
      <c r="BK83" s="626"/>
    </row>
    <row r="84" spans="2:65" ht="33" customHeight="1" x14ac:dyDescent="0.25">
      <c r="B84" s="766"/>
      <c r="C84" s="766"/>
      <c r="D84" s="769"/>
      <c r="E84" s="778"/>
      <c r="F84" s="798"/>
      <c r="G84" s="778"/>
      <c r="H84" s="803"/>
      <c r="I84" s="832"/>
      <c r="J84" s="803"/>
      <c r="K84" s="803"/>
      <c r="L84" s="803"/>
      <c r="M84" s="803"/>
      <c r="N84" s="803"/>
      <c r="O84" s="803"/>
      <c r="P84" s="803"/>
      <c r="Q84" s="803"/>
      <c r="R84" s="803"/>
      <c r="S84" s="175"/>
      <c r="T84" s="175"/>
      <c r="U84" s="175"/>
      <c r="V84" s="175"/>
      <c r="W84" s="175"/>
      <c r="X84" s="175"/>
      <c r="Y84" s="122" t="s">
        <v>206</v>
      </c>
      <c r="Z84" s="176">
        <v>0.02</v>
      </c>
      <c r="AA84" s="176"/>
      <c r="AB84" s="123" t="s">
        <v>158</v>
      </c>
      <c r="AC84" s="128" t="s">
        <v>1841</v>
      </c>
      <c r="AD84" s="124" t="s">
        <v>207</v>
      </c>
      <c r="AE84" s="781"/>
      <c r="AF84" s="781"/>
      <c r="AG84" s="783"/>
      <c r="AH84" s="796"/>
      <c r="AI84" s="630"/>
      <c r="AJ84" s="759"/>
      <c r="AK84" s="634"/>
      <c r="AL84" s="634"/>
      <c r="AM84" s="634"/>
      <c r="AN84" s="634"/>
      <c r="AO84" s="634"/>
      <c r="AP84" s="634"/>
      <c r="AQ84" s="632"/>
      <c r="AR84" s="634"/>
      <c r="AS84" s="634"/>
      <c r="AT84" s="634"/>
      <c r="AU84" s="750"/>
      <c r="AV84" s="163"/>
      <c r="AW84" s="163"/>
      <c r="AX84" s="163"/>
      <c r="AY84" s="163"/>
      <c r="AZ84" s="126"/>
      <c r="BA84" s="163"/>
      <c r="BB84" s="163"/>
      <c r="BC84" s="163"/>
      <c r="BD84" s="163"/>
      <c r="BE84" s="126"/>
      <c r="BF84" s="163"/>
      <c r="BG84" s="163"/>
      <c r="BH84" s="163"/>
      <c r="BI84" s="163"/>
      <c r="BJ84" s="126"/>
      <c r="BK84" s="627"/>
    </row>
    <row r="85" spans="2:65" ht="15" customHeight="1" x14ac:dyDescent="0.25">
      <c r="B85" s="766"/>
      <c r="C85" s="766"/>
      <c r="D85" s="769"/>
      <c r="E85" s="778"/>
      <c r="F85" s="798"/>
      <c r="G85" s="778"/>
      <c r="H85" s="840" t="s">
        <v>208</v>
      </c>
      <c r="I85" s="837"/>
      <c r="J85" s="834" t="s">
        <v>146</v>
      </c>
      <c r="K85" s="834" t="s">
        <v>156</v>
      </c>
      <c r="L85" s="834">
        <v>35</v>
      </c>
      <c r="M85" s="834"/>
      <c r="N85" s="834">
        <v>1</v>
      </c>
      <c r="O85" s="834" t="s">
        <v>69</v>
      </c>
      <c r="P85" s="834" t="s">
        <v>69</v>
      </c>
      <c r="Q85" s="834"/>
      <c r="R85" s="837"/>
      <c r="S85" s="180"/>
      <c r="T85" s="180"/>
      <c r="U85" s="180"/>
      <c r="V85" s="180"/>
      <c r="W85" s="180"/>
      <c r="X85" s="180"/>
      <c r="Y85" s="865"/>
      <c r="Z85" s="837"/>
      <c r="AA85" s="837"/>
      <c r="AB85" s="862"/>
      <c r="AC85" s="859"/>
      <c r="AD85" s="856"/>
      <c r="AE85" s="743"/>
      <c r="AF85" s="743"/>
      <c r="AG85" s="743"/>
      <c r="AH85" s="905"/>
      <c r="AI85" s="790"/>
      <c r="AJ85" s="784"/>
      <c r="AK85" s="617"/>
      <c r="AL85" s="617" t="s">
        <v>69</v>
      </c>
      <c r="AM85" s="617" t="s">
        <v>69</v>
      </c>
      <c r="AN85" s="617" t="s">
        <v>69</v>
      </c>
      <c r="AO85" s="617" t="s">
        <v>69</v>
      </c>
      <c r="AP85" s="617" t="s">
        <v>69</v>
      </c>
      <c r="AQ85" s="617"/>
      <c r="AR85" s="617"/>
      <c r="AS85" s="617"/>
      <c r="AT85" s="617"/>
      <c r="AU85" s="681"/>
      <c r="AV85" s="151"/>
      <c r="AW85" s="151"/>
      <c r="AX85" s="151"/>
      <c r="AY85" s="151"/>
      <c r="AZ85" s="155"/>
      <c r="BA85" s="151"/>
      <c r="BB85" s="151"/>
      <c r="BC85" s="151"/>
      <c r="BD85" s="151"/>
      <c r="BE85" s="155"/>
      <c r="BF85" s="151"/>
      <c r="BG85" s="151"/>
      <c r="BH85" s="151"/>
      <c r="BI85" s="151"/>
      <c r="BJ85" s="155"/>
      <c r="BK85" s="614"/>
    </row>
    <row r="86" spans="2:65" x14ac:dyDescent="0.25">
      <c r="B86" s="766"/>
      <c r="C86" s="766"/>
      <c r="D86" s="769"/>
      <c r="E86" s="778"/>
      <c r="F86" s="798"/>
      <c r="G86" s="778"/>
      <c r="H86" s="841"/>
      <c r="I86" s="838"/>
      <c r="J86" s="835"/>
      <c r="K86" s="835"/>
      <c r="L86" s="835"/>
      <c r="M86" s="835"/>
      <c r="N86" s="835"/>
      <c r="O86" s="835"/>
      <c r="P86" s="835"/>
      <c r="Q86" s="835"/>
      <c r="R86" s="838"/>
      <c r="S86" s="180"/>
      <c r="T86" s="180"/>
      <c r="U86" s="180"/>
      <c r="V86" s="180"/>
      <c r="W86" s="180"/>
      <c r="X86" s="180"/>
      <c r="Y86" s="866"/>
      <c r="Z86" s="838"/>
      <c r="AA86" s="838"/>
      <c r="AB86" s="863"/>
      <c r="AC86" s="860"/>
      <c r="AD86" s="857"/>
      <c r="AE86" s="744"/>
      <c r="AF86" s="744"/>
      <c r="AG86" s="744"/>
      <c r="AH86" s="906"/>
      <c r="AI86" s="791"/>
      <c r="AJ86" s="785"/>
      <c r="AK86" s="618"/>
      <c r="AL86" s="618"/>
      <c r="AM86" s="618"/>
      <c r="AN86" s="618"/>
      <c r="AO86" s="618"/>
      <c r="AP86" s="618"/>
      <c r="AQ86" s="618"/>
      <c r="AR86" s="618"/>
      <c r="AS86" s="618"/>
      <c r="AT86" s="618"/>
      <c r="AU86" s="682"/>
      <c r="AV86" s="151"/>
      <c r="AW86" s="151"/>
      <c r="AX86" s="151"/>
      <c r="AY86" s="151"/>
      <c r="AZ86" s="155"/>
      <c r="BA86" s="151"/>
      <c r="BB86" s="151"/>
      <c r="BC86" s="151"/>
      <c r="BD86" s="151"/>
      <c r="BE86" s="155"/>
      <c r="BF86" s="151"/>
      <c r="BG86" s="151"/>
      <c r="BH86" s="151"/>
      <c r="BI86" s="151"/>
      <c r="BJ86" s="155"/>
      <c r="BK86" s="615"/>
      <c r="BM86" s="6"/>
    </row>
    <row r="87" spans="2:65" ht="32.25" customHeight="1" x14ac:dyDescent="0.25">
      <c r="B87" s="766"/>
      <c r="C87" s="766"/>
      <c r="D87" s="769"/>
      <c r="E87" s="778"/>
      <c r="F87" s="798"/>
      <c r="G87" s="778"/>
      <c r="H87" s="841"/>
      <c r="I87" s="838"/>
      <c r="J87" s="835"/>
      <c r="K87" s="835"/>
      <c r="L87" s="835"/>
      <c r="M87" s="835"/>
      <c r="N87" s="835"/>
      <c r="O87" s="835"/>
      <c r="P87" s="835"/>
      <c r="Q87" s="835"/>
      <c r="R87" s="838"/>
      <c r="S87" s="180"/>
      <c r="T87" s="180"/>
      <c r="U87" s="180"/>
      <c r="V87" s="180"/>
      <c r="W87" s="180"/>
      <c r="X87" s="180"/>
      <c r="Y87" s="866"/>
      <c r="Z87" s="838"/>
      <c r="AA87" s="838"/>
      <c r="AB87" s="863"/>
      <c r="AC87" s="860"/>
      <c r="AD87" s="857"/>
      <c r="AE87" s="744"/>
      <c r="AF87" s="744"/>
      <c r="AG87" s="744"/>
      <c r="AH87" s="906"/>
      <c r="AI87" s="791"/>
      <c r="AJ87" s="785"/>
      <c r="AK87" s="618"/>
      <c r="AL87" s="618"/>
      <c r="AM87" s="618"/>
      <c r="AN87" s="618"/>
      <c r="AO87" s="618"/>
      <c r="AP87" s="618"/>
      <c r="AQ87" s="618"/>
      <c r="AR87" s="618"/>
      <c r="AS87" s="618"/>
      <c r="AT87" s="618"/>
      <c r="AU87" s="682"/>
      <c r="AV87" s="151"/>
      <c r="AW87" s="151"/>
      <c r="AX87" s="151"/>
      <c r="AY87" s="151"/>
      <c r="AZ87" s="155"/>
      <c r="BA87" s="151"/>
      <c r="BB87" s="151"/>
      <c r="BC87" s="151"/>
      <c r="BD87" s="151"/>
      <c r="BE87" s="155"/>
      <c r="BF87" s="151"/>
      <c r="BG87" s="151"/>
      <c r="BH87" s="151"/>
      <c r="BI87" s="151"/>
      <c r="BJ87" s="155"/>
      <c r="BK87" s="615"/>
      <c r="BM87" s="6"/>
    </row>
    <row r="88" spans="2:65" x14ac:dyDescent="0.25">
      <c r="B88" s="766"/>
      <c r="C88" s="766"/>
      <c r="D88" s="769"/>
      <c r="E88" s="778"/>
      <c r="F88" s="798"/>
      <c r="G88" s="778"/>
      <c r="H88" s="842"/>
      <c r="I88" s="839"/>
      <c r="J88" s="836"/>
      <c r="K88" s="836"/>
      <c r="L88" s="836"/>
      <c r="M88" s="836"/>
      <c r="N88" s="836"/>
      <c r="O88" s="836"/>
      <c r="P88" s="836"/>
      <c r="Q88" s="836"/>
      <c r="R88" s="839"/>
      <c r="S88" s="180"/>
      <c r="T88" s="180"/>
      <c r="U88" s="180"/>
      <c r="V88" s="180"/>
      <c r="W88" s="180"/>
      <c r="X88" s="180"/>
      <c r="Y88" s="867"/>
      <c r="Z88" s="839"/>
      <c r="AA88" s="839"/>
      <c r="AB88" s="864"/>
      <c r="AC88" s="861"/>
      <c r="AD88" s="858"/>
      <c r="AE88" s="745"/>
      <c r="AF88" s="745"/>
      <c r="AG88" s="745"/>
      <c r="AH88" s="907"/>
      <c r="AI88" s="792"/>
      <c r="AJ88" s="786"/>
      <c r="AK88" s="619"/>
      <c r="AL88" s="619"/>
      <c r="AM88" s="619"/>
      <c r="AN88" s="619"/>
      <c r="AO88" s="619"/>
      <c r="AP88" s="619"/>
      <c r="AQ88" s="619"/>
      <c r="AR88" s="619"/>
      <c r="AS88" s="619"/>
      <c r="AT88" s="619"/>
      <c r="AU88" s="683"/>
      <c r="AV88" s="151"/>
      <c r="AW88" s="151"/>
      <c r="AX88" s="151"/>
      <c r="AY88" s="151"/>
      <c r="AZ88" s="155"/>
      <c r="BA88" s="151"/>
      <c r="BB88" s="151"/>
      <c r="BC88" s="151"/>
      <c r="BD88" s="151"/>
      <c r="BE88" s="155"/>
      <c r="BF88" s="151"/>
      <c r="BG88" s="151"/>
      <c r="BH88" s="151"/>
      <c r="BI88" s="151"/>
      <c r="BJ88" s="155"/>
      <c r="BK88" s="616"/>
    </row>
    <row r="89" spans="2:65" ht="21.75" customHeight="1" x14ac:dyDescent="0.25">
      <c r="B89" s="766"/>
      <c r="C89" s="766"/>
      <c r="D89" s="769"/>
      <c r="E89" s="778"/>
      <c r="F89" s="798"/>
      <c r="G89" s="778"/>
      <c r="H89" s="868" t="s">
        <v>210</v>
      </c>
      <c r="I89" s="843"/>
      <c r="J89" s="871" t="s">
        <v>146</v>
      </c>
      <c r="K89" s="871" t="s">
        <v>211</v>
      </c>
      <c r="L89" s="871">
        <v>0</v>
      </c>
      <c r="M89" s="871"/>
      <c r="N89" s="871">
        <v>0.25</v>
      </c>
      <c r="O89" s="871" t="s">
        <v>69</v>
      </c>
      <c r="P89" s="871" t="s">
        <v>69</v>
      </c>
      <c r="Q89" s="871">
        <v>0</v>
      </c>
      <c r="R89" s="843">
        <v>0</v>
      </c>
      <c r="S89" s="183"/>
      <c r="T89" s="183"/>
      <c r="U89" s="183"/>
      <c r="V89" s="183"/>
      <c r="W89" s="183"/>
      <c r="X89" s="183"/>
      <c r="Y89" s="129" t="s">
        <v>212</v>
      </c>
      <c r="Z89" s="182">
        <v>0.15</v>
      </c>
      <c r="AA89" s="182"/>
      <c r="AB89" s="130" t="s">
        <v>71</v>
      </c>
      <c r="AC89" s="74"/>
      <c r="AD89" s="74"/>
      <c r="AE89" s="746" t="s">
        <v>72</v>
      </c>
      <c r="AF89" s="724" t="s">
        <v>73</v>
      </c>
      <c r="AG89" s="746"/>
      <c r="AH89" s="746" t="s">
        <v>1877</v>
      </c>
      <c r="AI89" s="896" t="s">
        <v>76</v>
      </c>
      <c r="AJ89" s="896" t="s">
        <v>287</v>
      </c>
      <c r="AK89" s="601">
        <v>0</v>
      </c>
      <c r="AL89" s="601" t="s">
        <v>69</v>
      </c>
      <c r="AM89" s="601" t="s">
        <v>69</v>
      </c>
      <c r="AN89" s="601" t="s">
        <v>69</v>
      </c>
      <c r="AO89" s="601" t="s">
        <v>69</v>
      </c>
      <c r="AP89" s="601" t="s">
        <v>69</v>
      </c>
      <c r="AQ89" s="604">
        <v>160000000</v>
      </c>
      <c r="AR89" s="601">
        <v>0</v>
      </c>
      <c r="AS89" s="601">
        <f>AQ89</f>
        <v>160000000</v>
      </c>
      <c r="AT89" s="601">
        <f>AR89</f>
        <v>0</v>
      </c>
      <c r="AU89" s="607">
        <f>+AT89/AS89</f>
        <v>0</v>
      </c>
      <c r="AV89" s="150"/>
      <c r="AW89" s="150"/>
      <c r="AX89" s="150"/>
      <c r="AY89" s="150"/>
      <c r="AZ89" s="149"/>
      <c r="BA89" s="150"/>
      <c r="BB89" s="150"/>
      <c r="BC89" s="150"/>
      <c r="BD89" s="150"/>
      <c r="BE89" s="149"/>
      <c r="BF89" s="150"/>
      <c r="BG89" s="150"/>
      <c r="BH89" s="150"/>
      <c r="BI89" s="150"/>
      <c r="BJ89" s="149"/>
      <c r="BK89" s="610">
        <v>0</v>
      </c>
    </row>
    <row r="90" spans="2:65" ht="33" customHeight="1" x14ac:dyDescent="0.25">
      <c r="B90" s="766"/>
      <c r="C90" s="766"/>
      <c r="D90" s="769"/>
      <c r="E90" s="778"/>
      <c r="F90" s="798"/>
      <c r="G90" s="778"/>
      <c r="H90" s="869"/>
      <c r="I90" s="844"/>
      <c r="J90" s="872"/>
      <c r="K90" s="872"/>
      <c r="L90" s="872"/>
      <c r="M90" s="872"/>
      <c r="N90" s="872"/>
      <c r="O90" s="872"/>
      <c r="P90" s="872"/>
      <c r="Q90" s="872"/>
      <c r="R90" s="844"/>
      <c r="S90" s="183"/>
      <c r="T90" s="183"/>
      <c r="U90" s="183"/>
      <c r="V90" s="183"/>
      <c r="W90" s="183"/>
      <c r="X90" s="183"/>
      <c r="Y90" s="129" t="s">
        <v>213</v>
      </c>
      <c r="Z90" s="182">
        <v>0.2</v>
      </c>
      <c r="AA90" s="182"/>
      <c r="AB90" s="130" t="s">
        <v>71</v>
      </c>
      <c r="AC90" s="131"/>
      <c r="AD90" s="74"/>
      <c r="AE90" s="747"/>
      <c r="AF90" s="895"/>
      <c r="AG90" s="747"/>
      <c r="AH90" s="747"/>
      <c r="AI90" s="897"/>
      <c r="AJ90" s="897"/>
      <c r="AK90" s="602"/>
      <c r="AL90" s="602"/>
      <c r="AM90" s="602"/>
      <c r="AN90" s="602"/>
      <c r="AO90" s="602"/>
      <c r="AP90" s="602"/>
      <c r="AQ90" s="605"/>
      <c r="AR90" s="602"/>
      <c r="AS90" s="602"/>
      <c r="AT90" s="602"/>
      <c r="AU90" s="608"/>
      <c r="AV90" s="150"/>
      <c r="AW90" s="150"/>
      <c r="AX90" s="150"/>
      <c r="AY90" s="150"/>
      <c r="AZ90" s="149"/>
      <c r="BA90" s="150"/>
      <c r="BB90" s="150"/>
      <c r="BC90" s="150"/>
      <c r="BD90" s="150"/>
      <c r="BE90" s="149"/>
      <c r="BF90" s="150"/>
      <c r="BG90" s="150"/>
      <c r="BH90" s="150"/>
      <c r="BI90" s="150"/>
      <c r="BJ90" s="149"/>
      <c r="BK90" s="611"/>
    </row>
    <row r="91" spans="2:65" ht="23.25" customHeight="1" x14ac:dyDescent="0.25">
      <c r="B91" s="766"/>
      <c r="C91" s="766"/>
      <c r="D91" s="769"/>
      <c r="E91" s="778"/>
      <c r="F91" s="798"/>
      <c r="G91" s="778"/>
      <c r="H91" s="869"/>
      <c r="I91" s="844"/>
      <c r="J91" s="872"/>
      <c r="K91" s="872"/>
      <c r="L91" s="872"/>
      <c r="M91" s="872"/>
      <c r="N91" s="872"/>
      <c r="O91" s="872"/>
      <c r="P91" s="872"/>
      <c r="Q91" s="872"/>
      <c r="R91" s="844"/>
      <c r="S91" s="183"/>
      <c r="T91" s="183"/>
      <c r="U91" s="183"/>
      <c r="V91" s="183"/>
      <c r="W91" s="183"/>
      <c r="X91" s="183"/>
      <c r="Y91" s="73" t="s">
        <v>214</v>
      </c>
      <c r="Z91" s="182">
        <v>0.1</v>
      </c>
      <c r="AA91" s="182"/>
      <c r="AB91" s="130" t="s">
        <v>71</v>
      </c>
      <c r="AC91" s="74"/>
      <c r="AD91" s="74"/>
      <c r="AE91" s="747"/>
      <c r="AF91" s="895"/>
      <c r="AG91" s="747"/>
      <c r="AH91" s="747"/>
      <c r="AI91" s="897"/>
      <c r="AJ91" s="897"/>
      <c r="AK91" s="602"/>
      <c r="AL91" s="602"/>
      <c r="AM91" s="602"/>
      <c r="AN91" s="602"/>
      <c r="AO91" s="602"/>
      <c r="AP91" s="602"/>
      <c r="AQ91" s="605"/>
      <c r="AR91" s="602"/>
      <c r="AS91" s="602"/>
      <c r="AT91" s="602"/>
      <c r="AU91" s="608"/>
      <c r="AV91" s="150"/>
      <c r="AW91" s="150"/>
      <c r="AX91" s="150"/>
      <c r="AY91" s="150"/>
      <c r="AZ91" s="149"/>
      <c r="BA91" s="150"/>
      <c r="BB91" s="150"/>
      <c r="BC91" s="150"/>
      <c r="BD91" s="150"/>
      <c r="BE91" s="149"/>
      <c r="BF91" s="150"/>
      <c r="BG91" s="150"/>
      <c r="BH91" s="150"/>
      <c r="BI91" s="150"/>
      <c r="BJ91" s="149"/>
      <c r="BK91" s="611"/>
    </row>
    <row r="92" spans="2:65" ht="28.5" customHeight="1" x14ac:dyDescent="0.25">
      <c r="B92" s="766"/>
      <c r="C92" s="766"/>
      <c r="D92" s="769"/>
      <c r="E92" s="778"/>
      <c r="F92" s="798"/>
      <c r="G92" s="778"/>
      <c r="H92" s="869"/>
      <c r="I92" s="844"/>
      <c r="J92" s="872"/>
      <c r="K92" s="872"/>
      <c r="L92" s="872"/>
      <c r="M92" s="872"/>
      <c r="N92" s="872"/>
      <c r="O92" s="872"/>
      <c r="P92" s="872"/>
      <c r="Q92" s="872"/>
      <c r="R92" s="844"/>
      <c r="S92" s="183"/>
      <c r="T92" s="183"/>
      <c r="U92" s="183"/>
      <c r="V92" s="183"/>
      <c r="W92" s="183"/>
      <c r="X92" s="183"/>
      <c r="Y92" s="73" t="s">
        <v>215</v>
      </c>
      <c r="Z92" s="182">
        <v>0.1</v>
      </c>
      <c r="AA92" s="182"/>
      <c r="AB92" s="130" t="s">
        <v>71</v>
      </c>
      <c r="AC92" s="131"/>
      <c r="AD92" s="132"/>
      <c r="AE92" s="747"/>
      <c r="AF92" s="895"/>
      <c r="AG92" s="747"/>
      <c r="AH92" s="747"/>
      <c r="AI92" s="897"/>
      <c r="AJ92" s="897"/>
      <c r="AK92" s="602"/>
      <c r="AL92" s="602"/>
      <c r="AM92" s="602"/>
      <c r="AN92" s="602"/>
      <c r="AO92" s="602"/>
      <c r="AP92" s="602"/>
      <c r="AQ92" s="605"/>
      <c r="AR92" s="602"/>
      <c r="AS92" s="602"/>
      <c r="AT92" s="602"/>
      <c r="AU92" s="608"/>
      <c r="AV92" s="150"/>
      <c r="AW92" s="150"/>
      <c r="AX92" s="150"/>
      <c r="AY92" s="150"/>
      <c r="AZ92" s="149"/>
      <c r="BA92" s="150"/>
      <c r="BB92" s="150"/>
      <c r="BC92" s="150"/>
      <c r="BD92" s="150"/>
      <c r="BE92" s="149"/>
      <c r="BF92" s="150"/>
      <c r="BG92" s="150"/>
      <c r="BH92" s="150"/>
      <c r="BI92" s="150"/>
      <c r="BJ92" s="149"/>
      <c r="BK92" s="611"/>
    </row>
    <row r="93" spans="2:65" ht="28.5" customHeight="1" x14ac:dyDescent="0.25">
      <c r="B93" s="766"/>
      <c r="C93" s="766"/>
      <c r="D93" s="769"/>
      <c r="E93" s="778"/>
      <c r="F93" s="798"/>
      <c r="G93" s="778"/>
      <c r="H93" s="870"/>
      <c r="I93" s="845"/>
      <c r="J93" s="873"/>
      <c r="K93" s="873"/>
      <c r="L93" s="873"/>
      <c r="M93" s="873"/>
      <c r="N93" s="873"/>
      <c r="O93" s="873"/>
      <c r="P93" s="873"/>
      <c r="Q93" s="873"/>
      <c r="R93" s="845"/>
      <c r="S93" s="183"/>
      <c r="T93" s="183"/>
      <c r="U93" s="183"/>
      <c r="V93" s="183"/>
      <c r="W93" s="183"/>
      <c r="X93" s="183"/>
      <c r="Y93" s="73" t="s">
        <v>216</v>
      </c>
      <c r="Z93" s="182">
        <v>0.45</v>
      </c>
      <c r="AA93" s="182"/>
      <c r="AB93" s="130" t="s">
        <v>71</v>
      </c>
      <c r="AC93" s="133"/>
      <c r="AD93" s="131"/>
      <c r="AE93" s="747"/>
      <c r="AF93" s="895"/>
      <c r="AG93" s="747"/>
      <c r="AH93" s="747"/>
      <c r="AI93" s="897"/>
      <c r="AJ93" s="897"/>
      <c r="AK93" s="602"/>
      <c r="AL93" s="603"/>
      <c r="AM93" s="603"/>
      <c r="AN93" s="603"/>
      <c r="AO93" s="603"/>
      <c r="AP93" s="603"/>
      <c r="AQ93" s="605"/>
      <c r="AR93" s="602"/>
      <c r="AS93" s="602"/>
      <c r="AT93" s="602"/>
      <c r="AU93" s="608"/>
      <c r="AV93" s="150"/>
      <c r="AW93" s="150"/>
      <c r="AX93" s="150"/>
      <c r="AY93" s="150"/>
      <c r="AZ93" s="149"/>
      <c r="BA93" s="150"/>
      <c r="BB93" s="150"/>
      <c r="BC93" s="150"/>
      <c r="BD93" s="150"/>
      <c r="BE93" s="149"/>
      <c r="BF93" s="150"/>
      <c r="BG93" s="150"/>
      <c r="BH93" s="150"/>
      <c r="BI93" s="150"/>
      <c r="BJ93" s="149"/>
      <c r="BK93" s="611"/>
    </row>
    <row r="94" spans="2:65" ht="33.75" customHeight="1" x14ac:dyDescent="0.25">
      <c r="B94" s="766"/>
      <c r="C94" s="766"/>
      <c r="D94" s="769"/>
      <c r="E94" s="778"/>
      <c r="F94" s="798"/>
      <c r="G94" s="778"/>
      <c r="H94" s="818" t="s">
        <v>217</v>
      </c>
      <c r="I94" s="816"/>
      <c r="J94" s="851" t="s">
        <v>67</v>
      </c>
      <c r="K94" s="851" t="s">
        <v>218</v>
      </c>
      <c r="L94" s="851">
        <v>0</v>
      </c>
      <c r="M94" s="851"/>
      <c r="N94" s="851">
        <v>1</v>
      </c>
      <c r="O94" s="851" t="s">
        <v>69</v>
      </c>
      <c r="P94" s="851" t="s">
        <v>69</v>
      </c>
      <c r="Q94" s="851">
        <v>0</v>
      </c>
      <c r="R94" s="816">
        <v>0</v>
      </c>
      <c r="S94" s="170"/>
      <c r="T94" s="170"/>
      <c r="U94" s="170"/>
      <c r="V94" s="170"/>
      <c r="W94" s="170"/>
      <c r="X94" s="170"/>
      <c r="Y94" s="137" t="s">
        <v>219</v>
      </c>
      <c r="Z94" s="169">
        <v>0.2</v>
      </c>
      <c r="AA94" s="169"/>
      <c r="AB94" s="138" t="s">
        <v>71</v>
      </c>
      <c r="AC94" s="77"/>
      <c r="AD94" s="139"/>
      <c r="AE94" s="747"/>
      <c r="AF94" s="895"/>
      <c r="AG94" s="747"/>
      <c r="AH94" s="747"/>
      <c r="AI94" s="897"/>
      <c r="AJ94" s="897"/>
      <c r="AK94" s="602"/>
      <c r="AL94" s="684" t="s">
        <v>69</v>
      </c>
      <c r="AM94" s="684" t="s">
        <v>69</v>
      </c>
      <c r="AN94" s="684" t="s">
        <v>69</v>
      </c>
      <c r="AO94" s="684" t="s">
        <v>69</v>
      </c>
      <c r="AP94" s="684" t="s">
        <v>69</v>
      </c>
      <c r="AQ94" s="605"/>
      <c r="AR94" s="602"/>
      <c r="AS94" s="602"/>
      <c r="AT94" s="602"/>
      <c r="AU94" s="608"/>
      <c r="AV94" s="153"/>
      <c r="AW94" s="153"/>
      <c r="AX94" s="153"/>
      <c r="AY94" s="153"/>
      <c r="AZ94" s="152"/>
      <c r="BA94" s="153"/>
      <c r="BB94" s="153"/>
      <c r="BC94" s="153"/>
      <c r="BD94" s="153"/>
      <c r="BE94" s="152"/>
      <c r="BF94" s="153"/>
      <c r="BG94" s="153"/>
      <c r="BH94" s="153"/>
      <c r="BI94" s="153"/>
      <c r="BJ94" s="152"/>
      <c r="BK94" s="611"/>
    </row>
    <row r="95" spans="2:65" ht="39" customHeight="1" x14ac:dyDescent="0.25">
      <c r="B95" s="766"/>
      <c r="C95" s="766"/>
      <c r="D95" s="770"/>
      <c r="E95" s="779"/>
      <c r="F95" s="799"/>
      <c r="G95" s="779"/>
      <c r="H95" s="819"/>
      <c r="I95" s="817"/>
      <c r="J95" s="852"/>
      <c r="K95" s="852"/>
      <c r="L95" s="852"/>
      <c r="M95" s="852"/>
      <c r="N95" s="852"/>
      <c r="O95" s="852"/>
      <c r="P95" s="852"/>
      <c r="Q95" s="852"/>
      <c r="R95" s="817"/>
      <c r="S95" s="170"/>
      <c r="T95" s="170"/>
      <c r="U95" s="170"/>
      <c r="V95" s="170"/>
      <c r="W95" s="170"/>
      <c r="X95" s="170"/>
      <c r="Y95" s="140" t="s">
        <v>220</v>
      </c>
      <c r="Z95" s="169">
        <v>0.8</v>
      </c>
      <c r="AA95" s="169"/>
      <c r="AB95" s="138" t="s">
        <v>71</v>
      </c>
      <c r="AC95" s="77"/>
      <c r="AD95" s="139"/>
      <c r="AE95" s="748"/>
      <c r="AF95" s="725"/>
      <c r="AG95" s="748"/>
      <c r="AH95" s="748"/>
      <c r="AI95" s="898"/>
      <c r="AJ95" s="898"/>
      <c r="AK95" s="603"/>
      <c r="AL95" s="685"/>
      <c r="AM95" s="685"/>
      <c r="AN95" s="685"/>
      <c r="AO95" s="685"/>
      <c r="AP95" s="685"/>
      <c r="AQ95" s="606"/>
      <c r="AR95" s="603"/>
      <c r="AS95" s="603"/>
      <c r="AT95" s="603"/>
      <c r="AU95" s="609"/>
      <c r="AV95" s="153"/>
      <c r="AW95" s="153"/>
      <c r="AX95" s="153"/>
      <c r="AY95" s="153"/>
      <c r="AZ95" s="152"/>
      <c r="BA95" s="153"/>
      <c r="BB95" s="153"/>
      <c r="BC95" s="153"/>
      <c r="BD95" s="153"/>
      <c r="BE95" s="152"/>
      <c r="BF95" s="153"/>
      <c r="BG95" s="153"/>
      <c r="BH95" s="153"/>
      <c r="BI95" s="153"/>
      <c r="BJ95" s="152"/>
      <c r="BK95" s="612"/>
    </row>
    <row r="96" spans="2:65" ht="68.25" customHeight="1" x14ac:dyDescent="0.25">
      <c r="B96" s="766"/>
      <c r="C96" s="766"/>
      <c r="D96" s="804" t="s">
        <v>221</v>
      </c>
      <c r="E96" s="777"/>
      <c r="F96" s="797"/>
      <c r="G96" s="777"/>
      <c r="H96" s="840" t="s">
        <v>222</v>
      </c>
      <c r="I96" s="837"/>
      <c r="J96" s="834" t="s">
        <v>67</v>
      </c>
      <c r="K96" s="834" t="s">
        <v>218</v>
      </c>
      <c r="L96" s="834">
        <v>1</v>
      </c>
      <c r="M96" s="834" t="s">
        <v>67</v>
      </c>
      <c r="N96" s="834">
        <v>1</v>
      </c>
      <c r="O96" s="834" t="s">
        <v>69</v>
      </c>
      <c r="P96" s="834" t="s">
        <v>69</v>
      </c>
      <c r="Q96" s="834">
        <v>0</v>
      </c>
      <c r="R96" s="837">
        <v>0</v>
      </c>
      <c r="S96" s="180"/>
      <c r="T96" s="180"/>
      <c r="U96" s="180"/>
      <c r="V96" s="180"/>
      <c r="W96" s="180"/>
      <c r="X96" s="180"/>
      <c r="Y96" s="134" t="s">
        <v>223</v>
      </c>
      <c r="Z96" s="179">
        <v>0.1</v>
      </c>
      <c r="AA96" s="179"/>
      <c r="AB96" s="178"/>
      <c r="AC96" s="177" t="s">
        <v>1842</v>
      </c>
      <c r="AD96" s="136"/>
      <c r="AE96" s="743" t="s">
        <v>72</v>
      </c>
      <c r="AF96" s="743" t="s">
        <v>73</v>
      </c>
      <c r="AG96" s="899" t="s">
        <v>224</v>
      </c>
      <c r="AH96" s="743" t="s">
        <v>225</v>
      </c>
      <c r="AI96" s="194" t="s">
        <v>301</v>
      </c>
      <c r="AJ96" s="193" t="s">
        <v>302</v>
      </c>
      <c r="AK96" s="156">
        <v>994508553</v>
      </c>
      <c r="AL96" s="669"/>
      <c r="AM96" s="669"/>
      <c r="AN96" s="669"/>
      <c r="AO96" s="669"/>
      <c r="AP96" s="669"/>
      <c r="AQ96" s="556">
        <v>994508553</v>
      </c>
      <c r="AR96" s="156">
        <v>497252553</v>
      </c>
      <c r="AS96" s="669">
        <f>SUM(AQ96:AQ103)</f>
        <v>2993328948</v>
      </c>
      <c r="AT96" s="669">
        <f>SUM(AR96:AR103)</f>
        <v>712494000</v>
      </c>
      <c r="AU96" s="917">
        <f>+AT96/AS96</f>
        <v>0.23802729749299842</v>
      </c>
      <c r="AV96" s="154"/>
      <c r="AW96" s="154"/>
      <c r="AX96" s="154"/>
      <c r="AY96" s="154"/>
      <c r="AZ96" s="141"/>
      <c r="BA96" s="154"/>
      <c r="BB96" s="154"/>
      <c r="BC96" s="154"/>
      <c r="BD96" s="154"/>
      <c r="BE96" s="141"/>
      <c r="BF96" s="154"/>
      <c r="BG96" s="154"/>
      <c r="BH96" s="154"/>
      <c r="BI96" s="154"/>
      <c r="BJ96" s="141"/>
      <c r="BK96" s="142" t="s">
        <v>1871</v>
      </c>
    </row>
    <row r="97" spans="2:65" ht="45.75" customHeight="1" x14ac:dyDescent="0.25">
      <c r="B97" s="766"/>
      <c r="C97" s="766"/>
      <c r="D97" s="805"/>
      <c r="E97" s="778"/>
      <c r="F97" s="798"/>
      <c r="G97" s="778"/>
      <c r="H97" s="841"/>
      <c r="I97" s="838"/>
      <c r="J97" s="835"/>
      <c r="K97" s="835"/>
      <c r="L97" s="835"/>
      <c r="M97" s="835"/>
      <c r="N97" s="835"/>
      <c r="O97" s="835"/>
      <c r="P97" s="835"/>
      <c r="Q97" s="835"/>
      <c r="R97" s="838"/>
      <c r="S97" s="180"/>
      <c r="T97" s="180"/>
      <c r="U97" s="180"/>
      <c r="V97" s="180"/>
      <c r="W97" s="180"/>
      <c r="X97" s="180"/>
      <c r="Y97" s="135" t="s">
        <v>227</v>
      </c>
      <c r="Z97" s="179">
        <v>0.1</v>
      </c>
      <c r="AA97" s="179"/>
      <c r="AB97" s="178" t="s">
        <v>71</v>
      </c>
      <c r="AC97" s="177" t="s">
        <v>1858</v>
      </c>
      <c r="AD97" s="136"/>
      <c r="AE97" s="744"/>
      <c r="AF97" s="744"/>
      <c r="AG97" s="900"/>
      <c r="AH97" s="744"/>
      <c r="AI97" s="913" t="s">
        <v>226</v>
      </c>
      <c r="AJ97" s="911" t="s">
        <v>303</v>
      </c>
      <c r="AK97" s="669">
        <v>1000000000</v>
      </c>
      <c r="AL97" s="670"/>
      <c r="AM97" s="670"/>
      <c r="AN97" s="670"/>
      <c r="AO97" s="670"/>
      <c r="AP97" s="670"/>
      <c r="AQ97" s="909">
        <v>1336363512</v>
      </c>
      <c r="AR97" s="669">
        <v>71298447</v>
      </c>
      <c r="AS97" s="670"/>
      <c r="AT97" s="670"/>
      <c r="AU97" s="918"/>
      <c r="AV97" s="154"/>
      <c r="AW97" s="154"/>
      <c r="AX97" s="154"/>
      <c r="AY97" s="154"/>
      <c r="AZ97" s="141"/>
      <c r="BA97" s="154"/>
      <c r="BB97" s="154"/>
      <c r="BC97" s="154"/>
      <c r="BD97" s="154"/>
      <c r="BE97" s="141"/>
      <c r="BF97" s="154"/>
      <c r="BG97" s="154"/>
      <c r="BH97" s="154"/>
      <c r="BI97" s="154"/>
      <c r="BJ97" s="141"/>
      <c r="BK97" s="915" t="s">
        <v>1872</v>
      </c>
    </row>
    <row r="98" spans="2:65" ht="45.75" customHeight="1" x14ac:dyDescent="0.25">
      <c r="B98" s="766"/>
      <c r="C98" s="766"/>
      <c r="D98" s="805"/>
      <c r="E98" s="778"/>
      <c r="F98" s="798"/>
      <c r="G98" s="778"/>
      <c r="H98" s="841"/>
      <c r="I98" s="838"/>
      <c r="J98" s="835"/>
      <c r="K98" s="835"/>
      <c r="L98" s="835"/>
      <c r="M98" s="835"/>
      <c r="N98" s="835"/>
      <c r="O98" s="835"/>
      <c r="P98" s="835"/>
      <c r="Q98" s="835"/>
      <c r="R98" s="838"/>
      <c r="S98" s="180"/>
      <c r="T98" s="180"/>
      <c r="U98" s="180"/>
      <c r="V98" s="180"/>
      <c r="W98" s="180"/>
      <c r="X98" s="180"/>
      <c r="Y98" s="135" t="s">
        <v>228</v>
      </c>
      <c r="Z98" s="179">
        <v>0.1</v>
      </c>
      <c r="AA98" s="179"/>
      <c r="AB98" s="178" t="s">
        <v>71</v>
      </c>
      <c r="AC98" s="143"/>
      <c r="AD98" s="136"/>
      <c r="AE98" s="744"/>
      <c r="AF98" s="744"/>
      <c r="AG98" s="900"/>
      <c r="AH98" s="744"/>
      <c r="AI98" s="914"/>
      <c r="AJ98" s="912"/>
      <c r="AK98" s="671"/>
      <c r="AL98" s="671"/>
      <c r="AM98" s="671"/>
      <c r="AN98" s="671"/>
      <c r="AO98" s="671"/>
      <c r="AP98" s="671"/>
      <c r="AQ98" s="910"/>
      <c r="AR98" s="671"/>
      <c r="AS98" s="670"/>
      <c r="AT98" s="670"/>
      <c r="AU98" s="918"/>
      <c r="AV98" s="154"/>
      <c r="AW98" s="154"/>
      <c r="AX98" s="154"/>
      <c r="AY98" s="154"/>
      <c r="AZ98" s="141"/>
      <c r="BA98" s="154"/>
      <c r="BB98" s="154"/>
      <c r="BC98" s="154"/>
      <c r="BD98" s="154"/>
      <c r="BE98" s="141"/>
      <c r="BF98" s="154"/>
      <c r="BG98" s="154"/>
      <c r="BH98" s="154"/>
      <c r="BI98" s="154"/>
      <c r="BJ98" s="141"/>
      <c r="BK98" s="916"/>
    </row>
    <row r="99" spans="2:65" ht="78" customHeight="1" x14ac:dyDescent="0.25">
      <c r="B99" s="766"/>
      <c r="C99" s="766"/>
      <c r="D99" s="805"/>
      <c r="E99" s="778"/>
      <c r="F99" s="798"/>
      <c r="G99" s="778"/>
      <c r="H99" s="841"/>
      <c r="I99" s="838"/>
      <c r="J99" s="835"/>
      <c r="K99" s="835"/>
      <c r="L99" s="835"/>
      <c r="M99" s="835"/>
      <c r="N99" s="835"/>
      <c r="O99" s="835"/>
      <c r="P99" s="835"/>
      <c r="Q99" s="835"/>
      <c r="R99" s="838"/>
      <c r="S99" s="180"/>
      <c r="T99" s="180"/>
      <c r="U99" s="180"/>
      <c r="V99" s="180"/>
      <c r="W99" s="180"/>
      <c r="X99" s="180"/>
      <c r="Y99" s="181" t="s">
        <v>229</v>
      </c>
      <c r="Z99" s="179">
        <v>0.14000000000000001</v>
      </c>
      <c r="AA99" s="179"/>
      <c r="AB99" s="178" t="s">
        <v>71</v>
      </c>
      <c r="AC99" s="177" t="s">
        <v>1843</v>
      </c>
      <c r="AD99" s="144" t="s">
        <v>1844</v>
      </c>
      <c r="AE99" s="744"/>
      <c r="AF99" s="744"/>
      <c r="AG99" s="900"/>
      <c r="AH99" s="744"/>
      <c r="AI99" s="190" t="s">
        <v>230</v>
      </c>
      <c r="AJ99" s="189" t="s">
        <v>300</v>
      </c>
      <c r="AK99" s="156">
        <v>287889000</v>
      </c>
      <c r="AL99" s="154" t="s">
        <v>69</v>
      </c>
      <c r="AM99" s="154" t="s">
        <v>69</v>
      </c>
      <c r="AN99" s="154" t="s">
        <v>69</v>
      </c>
      <c r="AO99" s="154" t="s">
        <v>69</v>
      </c>
      <c r="AP99" s="154" t="s">
        <v>69</v>
      </c>
      <c r="AQ99" s="556">
        <v>299820395</v>
      </c>
      <c r="AR99" s="156">
        <v>143943000</v>
      </c>
      <c r="AS99" s="670"/>
      <c r="AT99" s="670"/>
      <c r="AU99" s="918"/>
      <c r="AV99" s="669"/>
      <c r="AW99" s="669"/>
      <c r="AX99" s="669"/>
      <c r="AY99" s="669"/>
      <c r="AZ99" s="669"/>
      <c r="BA99" s="669"/>
      <c r="BB99" s="669"/>
      <c r="BC99" s="669"/>
      <c r="BD99" s="669"/>
      <c r="BE99" s="669"/>
      <c r="BF99" s="669"/>
      <c r="BG99" s="669"/>
      <c r="BH99" s="669"/>
      <c r="BI99" s="669"/>
      <c r="BJ99" s="669"/>
      <c r="BK99" s="145" t="s">
        <v>1873</v>
      </c>
      <c r="BM99" s="6"/>
    </row>
    <row r="100" spans="2:65" ht="109.5" customHeight="1" x14ac:dyDescent="0.25">
      <c r="B100" s="766"/>
      <c r="C100" s="766"/>
      <c r="D100" s="805"/>
      <c r="E100" s="778"/>
      <c r="F100" s="798"/>
      <c r="G100" s="778"/>
      <c r="H100" s="841"/>
      <c r="I100" s="838"/>
      <c r="J100" s="835"/>
      <c r="K100" s="835"/>
      <c r="L100" s="835"/>
      <c r="M100" s="835"/>
      <c r="N100" s="835"/>
      <c r="O100" s="835"/>
      <c r="P100" s="835"/>
      <c r="Q100" s="835"/>
      <c r="R100" s="838"/>
      <c r="S100" s="180"/>
      <c r="T100" s="180"/>
      <c r="U100" s="180"/>
      <c r="V100" s="180"/>
      <c r="W100" s="180"/>
      <c r="X100" s="180"/>
      <c r="Y100" s="181" t="s">
        <v>231</v>
      </c>
      <c r="Z100" s="179">
        <v>0.14000000000000001</v>
      </c>
      <c r="AA100" s="179"/>
      <c r="AB100" s="178" t="s">
        <v>71</v>
      </c>
      <c r="AC100" s="177" t="s">
        <v>1845</v>
      </c>
      <c r="AD100" s="144"/>
      <c r="AE100" s="744"/>
      <c r="AF100" s="744"/>
      <c r="AG100" s="900"/>
      <c r="AH100" s="744"/>
      <c r="AI100" s="743" t="s">
        <v>304</v>
      </c>
      <c r="AJ100" s="911" t="s">
        <v>305</v>
      </c>
      <c r="AK100" s="669">
        <v>99000000</v>
      </c>
      <c r="AL100" s="146"/>
      <c r="AM100" s="146"/>
      <c r="AN100" s="146"/>
      <c r="AO100" s="146"/>
      <c r="AP100" s="146"/>
      <c r="AQ100" s="909">
        <v>99000000</v>
      </c>
      <c r="AR100" s="669">
        <v>0</v>
      </c>
      <c r="AS100" s="670"/>
      <c r="AT100" s="670"/>
      <c r="AU100" s="918"/>
      <c r="AV100" s="670"/>
      <c r="AW100" s="670"/>
      <c r="AX100" s="670"/>
      <c r="AY100" s="670"/>
      <c r="AZ100" s="670"/>
      <c r="BA100" s="670"/>
      <c r="BB100" s="670"/>
      <c r="BC100" s="670"/>
      <c r="BD100" s="670"/>
      <c r="BE100" s="670"/>
      <c r="BF100" s="670"/>
      <c r="BG100" s="670"/>
      <c r="BH100" s="670"/>
      <c r="BI100" s="670"/>
      <c r="BJ100" s="670"/>
      <c r="BK100" s="669">
        <v>0</v>
      </c>
    </row>
    <row r="101" spans="2:65" ht="55.5" customHeight="1" x14ac:dyDescent="0.25">
      <c r="B101" s="766"/>
      <c r="C101" s="766"/>
      <c r="D101" s="805"/>
      <c r="E101" s="778"/>
      <c r="F101" s="798"/>
      <c r="G101" s="778"/>
      <c r="H101" s="841"/>
      <c r="I101" s="838"/>
      <c r="J101" s="835"/>
      <c r="K101" s="835"/>
      <c r="L101" s="835"/>
      <c r="M101" s="835"/>
      <c r="N101" s="835"/>
      <c r="O101" s="835"/>
      <c r="P101" s="835"/>
      <c r="Q101" s="835"/>
      <c r="R101" s="838"/>
      <c r="S101" s="180"/>
      <c r="T101" s="180"/>
      <c r="U101" s="180"/>
      <c r="V101" s="180"/>
      <c r="W101" s="180"/>
      <c r="X101" s="180"/>
      <c r="Y101" s="83" t="s">
        <v>232</v>
      </c>
      <c r="Z101" s="84">
        <v>0.14000000000000001</v>
      </c>
      <c r="AA101" s="179"/>
      <c r="AB101" s="178" t="s">
        <v>71</v>
      </c>
      <c r="AC101" s="147" t="s">
        <v>237</v>
      </c>
      <c r="AD101" s="144"/>
      <c r="AE101" s="744"/>
      <c r="AF101" s="744"/>
      <c r="AG101" s="900"/>
      <c r="AH101" s="744"/>
      <c r="AI101" s="745"/>
      <c r="AJ101" s="912"/>
      <c r="AK101" s="671"/>
      <c r="AL101" s="146"/>
      <c r="AM101" s="146"/>
      <c r="AN101" s="146"/>
      <c r="AO101" s="146"/>
      <c r="AP101" s="146"/>
      <c r="AQ101" s="910"/>
      <c r="AR101" s="671"/>
      <c r="AS101" s="670"/>
      <c r="AT101" s="670"/>
      <c r="AU101" s="918"/>
      <c r="AV101" s="670"/>
      <c r="AW101" s="670"/>
      <c r="AX101" s="670"/>
      <c r="AY101" s="670"/>
      <c r="AZ101" s="670"/>
      <c r="BA101" s="670"/>
      <c r="BB101" s="670"/>
      <c r="BC101" s="670"/>
      <c r="BD101" s="670"/>
      <c r="BE101" s="670"/>
      <c r="BF101" s="670"/>
      <c r="BG101" s="670"/>
      <c r="BH101" s="670"/>
      <c r="BI101" s="670"/>
      <c r="BJ101" s="670"/>
      <c r="BK101" s="671"/>
    </row>
    <row r="102" spans="2:65" ht="33.75" customHeight="1" x14ac:dyDescent="0.25">
      <c r="B102" s="766"/>
      <c r="C102" s="766"/>
      <c r="D102" s="805"/>
      <c r="E102" s="778"/>
      <c r="F102" s="798"/>
      <c r="G102" s="778"/>
      <c r="H102" s="841"/>
      <c r="I102" s="838"/>
      <c r="J102" s="835"/>
      <c r="K102" s="835"/>
      <c r="L102" s="835"/>
      <c r="M102" s="835"/>
      <c r="N102" s="835"/>
      <c r="O102" s="835"/>
      <c r="P102" s="835"/>
      <c r="Q102" s="835"/>
      <c r="R102" s="838"/>
      <c r="S102" s="180"/>
      <c r="T102" s="180"/>
      <c r="U102" s="180"/>
      <c r="V102" s="180"/>
      <c r="W102" s="180"/>
      <c r="X102" s="180"/>
      <c r="Y102" s="181" t="s">
        <v>233</v>
      </c>
      <c r="Z102" s="179">
        <v>0.14000000000000001</v>
      </c>
      <c r="AA102" s="179"/>
      <c r="AB102" s="178" t="s">
        <v>71</v>
      </c>
      <c r="AC102" s="177" t="s">
        <v>1846</v>
      </c>
      <c r="AD102" s="144"/>
      <c r="AE102" s="744"/>
      <c r="AF102" s="744"/>
      <c r="AG102" s="900"/>
      <c r="AH102" s="744"/>
      <c r="AI102" s="913" t="s">
        <v>306</v>
      </c>
      <c r="AJ102" s="911" t="s">
        <v>307</v>
      </c>
      <c r="AK102" s="669">
        <v>0</v>
      </c>
      <c r="AL102" s="146"/>
      <c r="AM102" s="146"/>
      <c r="AN102" s="146"/>
      <c r="AO102" s="146"/>
      <c r="AP102" s="146"/>
      <c r="AQ102" s="909">
        <v>263636488</v>
      </c>
      <c r="AR102" s="669">
        <v>0</v>
      </c>
      <c r="AS102" s="670"/>
      <c r="AT102" s="670"/>
      <c r="AU102" s="918"/>
      <c r="AV102" s="670"/>
      <c r="AW102" s="670"/>
      <c r="AX102" s="670"/>
      <c r="AY102" s="670"/>
      <c r="AZ102" s="670"/>
      <c r="BA102" s="670"/>
      <c r="BB102" s="670"/>
      <c r="BC102" s="670"/>
      <c r="BD102" s="670"/>
      <c r="BE102" s="670"/>
      <c r="BF102" s="670"/>
      <c r="BG102" s="670"/>
      <c r="BH102" s="670"/>
      <c r="BI102" s="670"/>
      <c r="BJ102" s="670"/>
      <c r="BK102" s="669">
        <v>0</v>
      </c>
    </row>
    <row r="103" spans="2:65" ht="99" customHeight="1" x14ac:dyDescent="0.25">
      <c r="B103" s="767"/>
      <c r="C103" s="767"/>
      <c r="D103" s="806"/>
      <c r="E103" s="779"/>
      <c r="F103" s="799"/>
      <c r="G103" s="779"/>
      <c r="H103" s="842"/>
      <c r="I103" s="839"/>
      <c r="J103" s="836"/>
      <c r="K103" s="836"/>
      <c r="L103" s="836"/>
      <c r="M103" s="836"/>
      <c r="N103" s="836"/>
      <c r="O103" s="836"/>
      <c r="P103" s="836"/>
      <c r="Q103" s="836"/>
      <c r="R103" s="839"/>
      <c r="S103" s="180"/>
      <c r="T103" s="180"/>
      <c r="U103" s="180"/>
      <c r="V103" s="180"/>
      <c r="W103" s="180"/>
      <c r="X103" s="180"/>
      <c r="Y103" s="181" t="s">
        <v>234</v>
      </c>
      <c r="Z103" s="179">
        <v>0.14000000000000001</v>
      </c>
      <c r="AA103" s="179"/>
      <c r="AB103" s="178" t="s">
        <v>71</v>
      </c>
      <c r="AC103" s="177" t="s">
        <v>1847</v>
      </c>
      <c r="AD103" s="144"/>
      <c r="AE103" s="745"/>
      <c r="AF103" s="745"/>
      <c r="AG103" s="901"/>
      <c r="AH103" s="745"/>
      <c r="AI103" s="914"/>
      <c r="AJ103" s="912"/>
      <c r="AK103" s="671"/>
      <c r="AL103" s="148"/>
      <c r="AM103" s="148"/>
      <c r="AN103" s="148"/>
      <c r="AO103" s="148"/>
      <c r="AP103" s="148"/>
      <c r="AQ103" s="910"/>
      <c r="AR103" s="671"/>
      <c r="AS103" s="671"/>
      <c r="AT103" s="671"/>
      <c r="AU103" s="919"/>
      <c r="AV103" s="671"/>
      <c r="AW103" s="671"/>
      <c r="AX103" s="671"/>
      <c r="AY103" s="671"/>
      <c r="AZ103" s="671"/>
      <c r="BA103" s="671"/>
      <c r="BB103" s="671"/>
      <c r="BC103" s="671"/>
      <c r="BD103" s="671"/>
      <c r="BE103" s="671"/>
      <c r="BF103" s="671"/>
      <c r="BG103" s="671"/>
      <c r="BH103" s="671"/>
      <c r="BI103" s="671"/>
      <c r="BJ103" s="671"/>
      <c r="BK103" s="671"/>
    </row>
    <row r="104" spans="2:65" ht="33" customHeight="1" thickBot="1" x14ac:dyDescent="0.3">
      <c r="B104" s="695"/>
      <c r="C104" s="696"/>
      <c r="D104" s="696"/>
      <c r="E104" s="696"/>
      <c r="F104" s="696"/>
      <c r="G104" s="696"/>
      <c r="H104" s="696"/>
      <c r="I104" s="696"/>
      <c r="J104" s="696"/>
      <c r="K104" s="696"/>
      <c r="L104" s="696"/>
      <c r="M104" s="696"/>
      <c r="N104" s="696"/>
      <c r="O104" s="696"/>
      <c r="P104" s="12" t="s">
        <v>69</v>
      </c>
      <c r="Q104" s="13"/>
      <c r="R104" s="12">
        <f>AVERAGE(R14:R103)</f>
        <v>0.19166666666666665</v>
      </c>
      <c r="S104" s="13"/>
      <c r="T104" s="12" t="e">
        <f>AVERAGE(T14:T103)</f>
        <v>#DIV/0!</v>
      </c>
      <c r="U104" s="13"/>
      <c r="V104" s="12" t="e">
        <f>AVERAGE(V14:V103)</f>
        <v>#DIV/0!</v>
      </c>
      <c r="W104" s="13"/>
      <c r="X104" s="12" t="e">
        <f>AVERAGE(X14:X103)</f>
        <v>#DIV/0!</v>
      </c>
      <c r="Y104" s="695"/>
      <c r="Z104" s="696"/>
      <c r="AA104" s="696"/>
      <c r="AB104" s="726"/>
      <c r="AC104" s="14"/>
      <c r="AD104" s="695"/>
      <c r="AE104" s="696"/>
      <c r="AF104" s="696"/>
      <c r="AG104" s="696"/>
      <c r="AH104" s="696"/>
      <c r="AI104" s="696"/>
      <c r="AJ104" s="726"/>
      <c r="AK104" s="15">
        <f>SUM(AK14:AK103)</f>
        <v>5314029233</v>
      </c>
      <c r="AL104" s="15">
        <f>SUM(AL21:AL103)</f>
        <v>0</v>
      </c>
      <c r="AM104" s="15">
        <f>SUM(AM21:AM103)</f>
        <v>0</v>
      </c>
      <c r="AN104" s="15">
        <f>SUM(AN21:AN103)</f>
        <v>0</v>
      </c>
      <c r="AO104" s="15">
        <f>SUM(AO21:AO103)</f>
        <v>0</v>
      </c>
      <c r="AP104" s="20">
        <v>0</v>
      </c>
      <c r="AQ104" s="15">
        <f>SUM(AQ14:AQ103)</f>
        <v>7022261376</v>
      </c>
      <c r="AR104" s="15">
        <f>SUM(AR14:AR103)</f>
        <v>2892426428</v>
      </c>
      <c r="AS104" s="15">
        <f>SUM(AS14:AS103)</f>
        <v>7022261376</v>
      </c>
      <c r="AT104" s="15">
        <f>SUM(AT14:AT103)</f>
        <v>2892426428</v>
      </c>
      <c r="AU104" s="16">
        <f>+AR104/AQ104</f>
        <v>0.41189387194920613</v>
      </c>
      <c r="AV104" s="15">
        <f>SUM(AV14:AV103)</f>
        <v>0</v>
      </c>
      <c r="AW104" s="15">
        <f>SUM(AW21:AW103)</f>
        <v>0</v>
      </c>
      <c r="AX104" s="17">
        <f>SUM(AX14:AX103)</f>
        <v>0</v>
      </c>
      <c r="AY104" s="15">
        <f>SUM(AY14:AY103)</f>
        <v>0</v>
      </c>
      <c r="AZ104" s="18" t="e">
        <f>+AY104/AX104</f>
        <v>#DIV/0!</v>
      </c>
      <c r="BA104" s="15">
        <f>SUM(BA14:BA103)</f>
        <v>0</v>
      </c>
      <c r="BB104" s="15">
        <f>SUM(BB21:BB103)</f>
        <v>0</v>
      </c>
      <c r="BC104" s="17">
        <f>SUM(BC14:BC103)</f>
        <v>0</v>
      </c>
      <c r="BD104" s="17">
        <f>SUM(BD14:BD103)</f>
        <v>0</v>
      </c>
      <c r="BE104" s="19" t="e">
        <f>BD104/BC104</f>
        <v>#DIV/0!</v>
      </c>
      <c r="BF104" s="17">
        <f>SUM(BF14:BF103)</f>
        <v>0</v>
      </c>
      <c r="BG104" s="17">
        <f>SUM(BG14:BG103)</f>
        <v>0</v>
      </c>
      <c r="BH104" s="17">
        <f>SUM(BH21:BH103)</f>
        <v>0</v>
      </c>
      <c r="BI104" s="17">
        <f>SUM(BI21:BI103)</f>
        <v>0</v>
      </c>
      <c r="BJ104" s="19" t="e">
        <f>BI104/BH104</f>
        <v>#DIV/0!</v>
      </c>
      <c r="BK104" s="14"/>
    </row>
    <row r="105" spans="2:65" x14ac:dyDescent="0.25">
      <c r="AW105" s="9"/>
    </row>
    <row r="106" spans="2:65" x14ac:dyDescent="0.25">
      <c r="AR106" s="6"/>
      <c r="AS106" s="6"/>
      <c r="AT106" s="6"/>
      <c r="AV106" s="6"/>
    </row>
    <row r="107" spans="2:65" x14ac:dyDescent="0.25">
      <c r="AK107" s="67"/>
    </row>
    <row r="108" spans="2:65" x14ac:dyDescent="0.25">
      <c r="AR108" s="6"/>
      <c r="AS108" s="6"/>
      <c r="AT108" s="6"/>
      <c r="AV108" s="6"/>
      <c r="AW108" s="6"/>
    </row>
    <row r="109" spans="2:65" x14ac:dyDescent="0.25">
      <c r="AI109" s="6"/>
      <c r="AV109" s="6"/>
      <c r="AW109" s="6"/>
    </row>
    <row r="110" spans="2:65" x14ac:dyDescent="0.25">
      <c r="AI110" s="21"/>
    </row>
  </sheetData>
  <sheetProtection formatCells="0" formatColumns="0" formatRows="0" insertRows="0"/>
  <mergeCells count="446">
    <mergeCell ref="BK61:BK68"/>
    <mergeCell ref="BK69:BK76"/>
    <mergeCell ref="BK77:BK84"/>
    <mergeCell ref="BK102:BK103"/>
    <mergeCell ref="AR102:AR103"/>
    <mergeCell ref="AQ102:AQ103"/>
    <mergeCell ref="AK102:AK103"/>
    <mergeCell ref="AJ102:AJ103"/>
    <mergeCell ref="AI102:AI103"/>
    <mergeCell ref="BK97:BK98"/>
    <mergeCell ref="AR97:AR98"/>
    <mergeCell ref="AQ97:AQ98"/>
    <mergeCell ref="AK97:AK98"/>
    <mergeCell ref="AJ97:AJ98"/>
    <mergeCell ref="AI97:AI98"/>
    <mergeCell ref="BK100:BK101"/>
    <mergeCell ref="AR100:AR101"/>
    <mergeCell ref="AQ100:AQ101"/>
    <mergeCell ref="AK100:AK101"/>
    <mergeCell ref="AJ100:AJ101"/>
    <mergeCell ref="AI100:AI101"/>
    <mergeCell ref="BJ99:BJ103"/>
    <mergeCell ref="AT96:AT103"/>
    <mergeCell ref="AU96:AU103"/>
    <mergeCell ref="AG89:AG95"/>
    <mergeCell ref="AF89:AF95"/>
    <mergeCell ref="AE89:AE95"/>
    <mergeCell ref="AI89:AI95"/>
    <mergeCell ref="AJ89:AJ95"/>
    <mergeCell ref="AG96:AG103"/>
    <mergeCell ref="AF96:AF103"/>
    <mergeCell ref="AE96:AE103"/>
    <mergeCell ref="AR39:AR41"/>
    <mergeCell ref="AQ39:AQ41"/>
    <mergeCell ref="AK39:AK41"/>
    <mergeCell ref="AJ39:AJ41"/>
    <mergeCell ref="AI39:AI41"/>
    <mergeCell ref="AR44:AR45"/>
    <mergeCell ref="AQ44:AQ45"/>
    <mergeCell ref="AK44:AK45"/>
    <mergeCell ref="AJ44:AJ45"/>
    <mergeCell ref="AI44:AI45"/>
    <mergeCell ref="AR46:AR48"/>
    <mergeCell ref="AQ46:AQ48"/>
    <mergeCell ref="AH85:AH88"/>
    <mergeCell ref="AG85:AG88"/>
    <mergeCell ref="AF85:AF88"/>
    <mergeCell ref="AL43:AL48"/>
    <mergeCell ref="Y39:Y41"/>
    <mergeCell ref="AE39:AE49"/>
    <mergeCell ref="AF39:AF49"/>
    <mergeCell ref="AF14:AF20"/>
    <mergeCell ref="AE14:AE20"/>
    <mergeCell ref="AH14:AH20"/>
    <mergeCell ref="AG14:AG20"/>
    <mergeCell ref="AG21:AG22"/>
    <mergeCell ref="AF21:AF22"/>
    <mergeCell ref="AE21:AE22"/>
    <mergeCell ref="AE23:AE38"/>
    <mergeCell ref="AF23:AF38"/>
    <mergeCell ref="AH21:AH22"/>
    <mergeCell ref="AG23:AG38"/>
    <mergeCell ref="AH23:AH38"/>
    <mergeCell ref="AG39:AG49"/>
    <mergeCell ref="AH39:AH49"/>
    <mergeCell ref="AD39:AD41"/>
    <mergeCell ref="AC39:AC41"/>
    <mergeCell ref="AB39:AB41"/>
    <mergeCell ref="AA39:AA41"/>
    <mergeCell ref="Z39:Z41"/>
    <mergeCell ref="K89:K93"/>
    <mergeCell ref="J89:J93"/>
    <mergeCell ref="H96:H103"/>
    <mergeCell ref="I96:I103"/>
    <mergeCell ref="J96:J103"/>
    <mergeCell ref="R96:R103"/>
    <mergeCell ref="Q96:Q103"/>
    <mergeCell ref="P96:P103"/>
    <mergeCell ref="O96:O103"/>
    <mergeCell ref="N96:N103"/>
    <mergeCell ref="L96:L103"/>
    <mergeCell ref="K96:K103"/>
    <mergeCell ref="M96:M103"/>
    <mergeCell ref="P85:P88"/>
    <mergeCell ref="O85:O88"/>
    <mergeCell ref="N85:N88"/>
    <mergeCell ref="M85:M88"/>
    <mergeCell ref="L85:L88"/>
    <mergeCell ref="H89:H93"/>
    <mergeCell ref="R94:R95"/>
    <mergeCell ref="Q94:Q95"/>
    <mergeCell ref="P94:P95"/>
    <mergeCell ref="O94:O95"/>
    <mergeCell ref="N94:N95"/>
    <mergeCell ref="M94:M95"/>
    <mergeCell ref="L94:L95"/>
    <mergeCell ref="K94:K95"/>
    <mergeCell ref="J94:J95"/>
    <mergeCell ref="I94:I95"/>
    <mergeCell ref="H94:H95"/>
    <mergeCell ref="R89:R93"/>
    <mergeCell ref="Q89:Q93"/>
    <mergeCell ref="P89:P93"/>
    <mergeCell ref="O89:O93"/>
    <mergeCell ref="N89:N93"/>
    <mergeCell ref="M89:M93"/>
    <mergeCell ref="L89:L93"/>
    <mergeCell ref="AD85:AD88"/>
    <mergeCell ref="AC85:AC88"/>
    <mergeCell ref="AB85:AB88"/>
    <mergeCell ref="AA85:AA88"/>
    <mergeCell ref="Z85:Z88"/>
    <mergeCell ref="Y85:Y88"/>
    <mergeCell ref="R85:R88"/>
    <mergeCell ref="Q85:Q88"/>
    <mergeCell ref="AE51:AE84"/>
    <mergeCell ref="R23:R38"/>
    <mergeCell ref="Q23:Q38"/>
    <mergeCell ref="P23:P38"/>
    <mergeCell ref="O23:O38"/>
    <mergeCell ref="N23:N38"/>
    <mergeCell ref="M23:M38"/>
    <mergeCell ref="L23:L38"/>
    <mergeCell ref="K23:K38"/>
    <mergeCell ref="J23:J38"/>
    <mergeCell ref="R14:R20"/>
    <mergeCell ref="Q14:Q20"/>
    <mergeCell ref="P14:P20"/>
    <mergeCell ref="O14:O20"/>
    <mergeCell ref="N14:N20"/>
    <mergeCell ref="M14:M20"/>
    <mergeCell ref="K14:K20"/>
    <mergeCell ref="J14:J20"/>
    <mergeCell ref="L21:L22"/>
    <mergeCell ref="R21:R22"/>
    <mergeCell ref="Q21:Q22"/>
    <mergeCell ref="P21:P22"/>
    <mergeCell ref="O21:O22"/>
    <mergeCell ref="N21:N22"/>
    <mergeCell ref="M21:M22"/>
    <mergeCell ref="K21:K22"/>
    <mergeCell ref="J21:J22"/>
    <mergeCell ref="G96:G103"/>
    <mergeCell ref="F96:F103"/>
    <mergeCell ref="E96:E103"/>
    <mergeCell ref="D96:D103"/>
    <mergeCell ref="I14:I20"/>
    <mergeCell ref="H14:H20"/>
    <mergeCell ref="L14:L20"/>
    <mergeCell ref="I21:I22"/>
    <mergeCell ref="H21:H22"/>
    <mergeCell ref="H23:H38"/>
    <mergeCell ref="I23:I38"/>
    <mergeCell ref="I39:I49"/>
    <mergeCell ref="H39:H49"/>
    <mergeCell ref="J51:J84"/>
    <mergeCell ref="I51:I84"/>
    <mergeCell ref="H51:H84"/>
    <mergeCell ref="K51:K84"/>
    <mergeCell ref="K85:K88"/>
    <mergeCell ref="J85:J88"/>
    <mergeCell ref="I85:I88"/>
    <mergeCell ref="H85:H88"/>
    <mergeCell ref="I89:I93"/>
    <mergeCell ref="L39:L49"/>
    <mergeCell ref="K39:K49"/>
    <mergeCell ref="AI46:AI48"/>
    <mergeCell ref="AI85:AI88"/>
    <mergeCell ref="AJ46:AJ48"/>
    <mergeCell ref="AH77:AH84"/>
    <mergeCell ref="AH51:AH76"/>
    <mergeCell ref="AS39:AS49"/>
    <mergeCell ref="AT39:AT49"/>
    <mergeCell ref="F51:F95"/>
    <mergeCell ref="G51:G95"/>
    <mergeCell ref="R39:R49"/>
    <mergeCell ref="Q39:Q49"/>
    <mergeCell ref="P39:P49"/>
    <mergeCell ref="O39:O49"/>
    <mergeCell ref="N39:N49"/>
    <mergeCell ref="M39:M49"/>
    <mergeCell ref="J39:J49"/>
    <mergeCell ref="N51:N84"/>
    <mergeCell ref="M51:M84"/>
    <mergeCell ref="L51:L84"/>
    <mergeCell ref="P51:P84"/>
    <mergeCell ref="O51:O84"/>
    <mergeCell ref="Q51:Q84"/>
    <mergeCell ref="R51:R84"/>
    <mergeCell ref="AE85:AE88"/>
    <mergeCell ref="AN23:AN38"/>
    <mergeCell ref="AO23:AO38"/>
    <mergeCell ref="AP23:AP38"/>
    <mergeCell ref="AL23:AL38"/>
    <mergeCell ref="AM23:AM38"/>
    <mergeCell ref="AT23:AT38"/>
    <mergeCell ref="AS23:AS38"/>
    <mergeCell ref="AL39:AL42"/>
    <mergeCell ref="AM39:AM42"/>
    <mergeCell ref="AN39:AN42"/>
    <mergeCell ref="AO39:AO42"/>
    <mergeCell ref="B6:BH6"/>
    <mergeCell ref="B7:BH7"/>
    <mergeCell ref="B8:BH8"/>
    <mergeCell ref="BE12:BE13"/>
    <mergeCell ref="BF12:BF13"/>
    <mergeCell ref="AI14:AI18"/>
    <mergeCell ref="AR14:AR18"/>
    <mergeCell ref="AQ14:AQ18"/>
    <mergeCell ref="AP14:AP18"/>
    <mergeCell ref="AO14:AO18"/>
    <mergeCell ref="AN14:AN18"/>
    <mergeCell ref="AM14:AM18"/>
    <mergeCell ref="AL14:AL18"/>
    <mergeCell ref="B14:B103"/>
    <mergeCell ref="C14:C103"/>
    <mergeCell ref="D14:D50"/>
    <mergeCell ref="E14:E50"/>
    <mergeCell ref="F14:F50"/>
    <mergeCell ref="G14:G50"/>
    <mergeCell ref="D51:D95"/>
    <mergeCell ref="E51:E95"/>
    <mergeCell ref="AF51:AF84"/>
    <mergeCell ref="AG51:AG84"/>
    <mergeCell ref="AJ85:AJ88"/>
    <mergeCell ref="AJ21:AJ22"/>
    <mergeCell ref="AK21:AK22"/>
    <mergeCell ref="AQ21:AQ22"/>
    <mergeCell ref="AR21:AR22"/>
    <mergeCell ref="AO89:AO93"/>
    <mergeCell ref="AM12:AM13"/>
    <mergeCell ref="AN12:AN13"/>
    <mergeCell ref="AO12:AO13"/>
    <mergeCell ref="BB23:BB38"/>
    <mergeCell ref="AZ12:AZ13"/>
    <mergeCell ref="AN89:AN93"/>
    <mergeCell ref="AP89:AP93"/>
    <mergeCell ref="AU39:AU49"/>
    <mergeCell ref="AR77:AR84"/>
    <mergeCell ref="AQ77:AQ84"/>
    <mergeCell ref="AK77:AK84"/>
    <mergeCell ref="AJ77:AJ84"/>
    <mergeCell ref="AR12:AR13"/>
    <mergeCell ref="AS21:AS22"/>
    <mergeCell ref="AT21:AT22"/>
    <mergeCell ref="AK85:AK88"/>
    <mergeCell ref="AL51:AL84"/>
    <mergeCell ref="AM51:AM84"/>
    <mergeCell ref="AK46:AK48"/>
    <mergeCell ref="AI23:AI29"/>
    <mergeCell ref="AJ23:AJ29"/>
    <mergeCell ref="AH96:AH103"/>
    <mergeCell ref="AV99:AV103"/>
    <mergeCell ref="AW99:AW103"/>
    <mergeCell ref="AX99:AX103"/>
    <mergeCell ref="AY99:AY103"/>
    <mergeCell ref="AZ99:AZ103"/>
    <mergeCell ref="BE23:BE38"/>
    <mergeCell ref="AN94:AN95"/>
    <mergeCell ref="AM94:AM95"/>
    <mergeCell ref="AH89:AH95"/>
    <mergeCell ref="AI77:AI84"/>
    <mergeCell ref="BB99:BB103"/>
    <mergeCell ref="BC99:BC103"/>
    <mergeCell ref="BD99:BD103"/>
    <mergeCell ref="BA99:BA103"/>
    <mergeCell ref="AP51:AP84"/>
    <mergeCell ref="AS51:AS84"/>
    <mergeCell ref="AT51:AT84"/>
    <mergeCell ref="AU51:AU84"/>
    <mergeCell ref="AV23:AV38"/>
    <mergeCell ref="AW23:AW38"/>
    <mergeCell ref="BA23:BA38"/>
    <mergeCell ref="H11:H13"/>
    <mergeCell ref="Q12:Q13"/>
    <mergeCell ref="B3:BH3"/>
    <mergeCell ref="J11:J13"/>
    <mergeCell ref="S12:S13"/>
    <mergeCell ref="P12:P13"/>
    <mergeCell ref="M12:M13"/>
    <mergeCell ref="R12:R13"/>
    <mergeCell ref="F11:F13"/>
    <mergeCell ref="I11:I13"/>
    <mergeCell ref="K11:X11"/>
    <mergeCell ref="V12:V13"/>
    <mergeCell ref="W12:W13"/>
    <mergeCell ref="X12:X13"/>
    <mergeCell ref="T12:T13"/>
    <mergeCell ref="N12:N13"/>
    <mergeCell ref="AS12:AS13"/>
    <mergeCell ref="AV12:AV13"/>
    <mergeCell ref="AI12:AI13"/>
    <mergeCell ref="AL12:AL13"/>
    <mergeCell ref="AY12:AY13"/>
    <mergeCell ref="BC12:BC13"/>
    <mergeCell ref="B4:BH4"/>
    <mergeCell ref="B5:BH5"/>
    <mergeCell ref="AI21:AI22"/>
    <mergeCell ref="Y104:AB104"/>
    <mergeCell ref="AD104:AJ104"/>
    <mergeCell ref="AT12:AT13"/>
    <mergeCell ref="BD12:BD13"/>
    <mergeCell ref="AY23:AY38"/>
    <mergeCell ref="AZ23:AZ38"/>
    <mergeCell ref="AJ12:AJ13"/>
    <mergeCell ref="BC23:BC38"/>
    <mergeCell ref="BD23:BD38"/>
    <mergeCell ref="AX23:AX38"/>
    <mergeCell ref="AU23:AU38"/>
    <mergeCell ref="AH11:AH13"/>
    <mergeCell ref="AQ12:AQ13"/>
    <mergeCell ref="AF11:AF13"/>
    <mergeCell ref="AC11:AC13"/>
    <mergeCell ref="Z11:Z13"/>
    <mergeCell ref="AG11:AG13"/>
    <mergeCell ref="AI11:BJ11"/>
    <mergeCell ref="AD11:AD13"/>
    <mergeCell ref="BI12:BI13"/>
    <mergeCell ref="AU12:AU13"/>
    <mergeCell ref="AW12:AW13"/>
    <mergeCell ref="BH12:BH13"/>
    <mergeCell ref="B104:O104"/>
    <mergeCell ref="AK12:AK13"/>
    <mergeCell ref="G11:G13"/>
    <mergeCell ref="BG12:BG13"/>
    <mergeCell ref="B11:B13"/>
    <mergeCell ref="AP12:AP13"/>
    <mergeCell ref="E11:E13"/>
    <mergeCell ref="C11:C13"/>
    <mergeCell ref="B2:BK2"/>
    <mergeCell ref="B10:AW10"/>
    <mergeCell ref="BK11:BK13"/>
    <mergeCell ref="K12:K13"/>
    <mergeCell ref="L12:L13"/>
    <mergeCell ref="Y11:Y13"/>
    <mergeCell ref="AA11:AA13"/>
    <mergeCell ref="AB11:AB13"/>
    <mergeCell ref="D11:D13"/>
    <mergeCell ref="U12:U13"/>
    <mergeCell ref="O12:O13"/>
    <mergeCell ref="AE11:AE13"/>
    <mergeCell ref="BJ12:BJ13"/>
    <mergeCell ref="AX12:AX13"/>
    <mergeCell ref="BA12:BA13"/>
    <mergeCell ref="BB12:BB13"/>
    <mergeCell ref="AL85:AL88"/>
    <mergeCell ref="AL89:AL93"/>
    <mergeCell ref="AL94:AL95"/>
    <mergeCell ref="AM85:AM88"/>
    <mergeCell ref="AP39:AP42"/>
    <mergeCell ref="AN43:AN48"/>
    <mergeCell ref="AN85:AN88"/>
    <mergeCell ref="AO85:AO88"/>
    <mergeCell ref="AP85:AP88"/>
    <mergeCell ref="AM89:AM93"/>
    <mergeCell ref="AO43:AO48"/>
    <mergeCell ref="AP43:AP48"/>
    <mergeCell ref="AM43:AM48"/>
    <mergeCell ref="BE99:BE103"/>
    <mergeCell ref="BF99:BF103"/>
    <mergeCell ref="BG99:BG103"/>
    <mergeCell ref="BH99:BH103"/>
    <mergeCell ref="BI99:BI103"/>
    <mergeCell ref="AI19:AI20"/>
    <mergeCell ref="AT14:AT20"/>
    <mergeCell ref="AS14:AS20"/>
    <mergeCell ref="AU14:AU20"/>
    <mergeCell ref="AK19:AK20"/>
    <mergeCell ref="AJ19:AJ20"/>
    <mergeCell ref="AK14:AK18"/>
    <mergeCell ref="AJ14:AJ18"/>
    <mergeCell ref="AU85:AU88"/>
    <mergeCell ref="AP96:AP98"/>
    <mergeCell ref="AO96:AO98"/>
    <mergeCell ref="AN96:AN98"/>
    <mergeCell ref="AM96:AM98"/>
    <mergeCell ref="AL96:AL98"/>
    <mergeCell ref="AS96:AS103"/>
    <mergeCell ref="AO94:AO95"/>
    <mergeCell ref="AP94:AP95"/>
    <mergeCell ref="AN51:AN84"/>
    <mergeCell ref="AO51:AO84"/>
    <mergeCell ref="BK19:BK20"/>
    <mergeCell ref="BK14:BK18"/>
    <mergeCell ref="AP21:AP22"/>
    <mergeCell ref="AO21:AO22"/>
    <mergeCell ref="AN21:AN22"/>
    <mergeCell ref="AM21:AM22"/>
    <mergeCell ref="AL21:AL22"/>
    <mergeCell ref="AU21:AU22"/>
    <mergeCell ref="BK21:BK22"/>
    <mergeCell ref="AR19:AR20"/>
    <mergeCell ref="AQ19:AQ20"/>
    <mergeCell ref="AP19:AP20"/>
    <mergeCell ref="AO19:AO20"/>
    <mergeCell ref="AN19:AN20"/>
    <mergeCell ref="AM19:AM20"/>
    <mergeCell ref="AL19:AL20"/>
    <mergeCell ref="BK23:BK29"/>
    <mergeCell ref="AI51:AI60"/>
    <mergeCell ref="AJ51:AJ60"/>
    <mergeCell ref="AK51:AK60"/>
    <mergeCell ref="AQ51:AQ60"/>
    <mergeCell ref="AR51:AR60"/>
    <mergeCell ref="AI61:AI76"/>
    <mergeCell ref="AJ61:AJ76"/>
    <mergeCell ref="AK61:AK76"/>
    <mergeCell ref="AQ61:AQ76"/>
    <mergeCell ref="AR61:AR76"/>
    <mergeCell ref="AI30:AI33"/>
    <mergeCell ref="AJ30:AJ33"/>
    <mergeCell ref="AK30:AK33"/>
    <mergeCell ref="AQ30:AQ33"/>
    <mergeCell ref="AR30:AR33"/>
    <mergeCell ref="AI34:AI38"/>
    <mergeCell ref="AJ34:AJ38"/>
    <mergeCell ref="AK23:AK29"/>
    <mergeCell ref="AQ23:AQ29"/>
    <mergeCell ref="AR23:AR29"/>
    <mergeCell ref="AK34:AK38"/>
    <mergeCell ref="AQ34:AQ38"/>
    <mergeCell ref="AR34:AR38"/>
    <mergeCell ref="AK89:AK95"/>
    <mergeCell ref="AQ89:AQ95"/>
    <mergeCell ref="AR89:AR95"/>
    <mergeCell ref="AS89:AS95"/>
    <mergeCell ref="AT89:AT95"/>
    <mergeCell ref="AU89:AU95"/>
    <mergeCell ref="BK89:BK95"/>
    <mergeCell ref="BK34:BK38"/>
    <mergeCell ref="BK30:BK32"/>
    <mergeCell ref="BK85:BK88"/>
    <mergeCell ref="AT85:AT88"/>
    <mergeCell ref="AS85:AS88"/>
    <mergeCell ref="AR85:AR88"/>
    <mergeCell ref="AQ85:AQ88"/>
    <mergeCell ref="BH23:BH38"/>
    <mergeCell ref="BF23:BF38"/>
    <mergeCell ref="BG23:BG38"/>
    <mergeCell ref="BJ23:BJ38"/>
    <mergeCell ref="BI23:BI38"/>
    <mergeCell ref="BK46:BK48"/>
    <mergeCell ref="BK44:BK45"/>
    <mergeCell ref="BK39:BK41"/>
    <mergeCell ref="BK51:BK55"/>
    <mergeCell ref="BK56:BK60"/>
  </mergeCells>
  <printOptions horizontalCentered="1" verticalCentered="1"/>
  <pageMargins left="0.31496062992125984" right="0.31496062992125984" top="0.35433070866141736" bottom="0.35433070866141736" header="0.31496062992125984" footer="0.31496062992125984"/>
  <pageSetup paperSize="5" scale="40" pageOrder="overThenDown" orientation="landscape"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46"/>
  <sheetViews>
    <sheetView zoomScaleNormal="100" workbookViewId="0">
      <pane ySplit="9" topLeftCell="A34" activePane="bottomLeft" state="frozen"/>
      <selection pane="bottomLeft" activeCell="H34" sqref="H34"/>
    </sheetView>
  </sheetViews>
  <sheetFormatPr baseColWidth="10" defaultRowHeight="15" x14ac:dyDescent="0.25"/>
  <cols>
    <col min="1" max="1" width="24.28515625" style="29" customWidth="1"/>
    <col min="2" max="2" width="41.140625" style="65" customWidth="1"/>
    <col min="3" max="3" width="20.28515625" style="66" customWidth="1"/>
    <col min="4" max="4" width="20.28515625" style="66" hidden="1" customWidth="1"/>
    <col min="5" max="5" width="17.28515625" style="66" hidden="1" customWidth="1"/>
    <col min="6" max="6" width="18" style="66" hidden="1" customWidth="1"/>
    <col min="7" max="7" width="16.140625" style="66" hidden="1" customWidth="1"/>
    <col min="8" max="8" width="20.28515625" style="66" customWidth="1"/>
    <col min="9" max="13" width="20.28515625" style="66" hidden="1" customWidth="1"/>
    <col min="14" max="14" width="19" style="66" hidden="1" customWidth="1"/>
    <col min="15" max="15" width="20.28515625" style="66" hidden="1" customWidth="1"/>
    <col min="16" max="16" width="19.42578125" style="66" customWidth="1"/>
    <col min="17" max="17" width="18.85546875" style="66" hidden="1" customWidth="1"/>
    <col min="18" max="20" width="20.28515625" style="66" hidden="1" customWidth="1"/>
    <col min="21" max="21" width="21.42578125" style="66" hidden="1" customWidth="1"/>
    <col min="22" max="22" width="22.85546875" style="66" hidden="1" customWidth="1"/>
    <col min="23" max="24" width="20.28515625" style="66" hidden="1" customWidth="1"/>
    <col min="25" max="25" width="18.42578125" style="66" hidden="1" customWidth="1"/>
    <col min="26" max="16384" width="11.42578125" style="29"/>
  </cols>
  <sheetData>
    <row r="1" spans="1:26" ht="15.75" x14ac:dyDescent="0.25">
      <c r="A1" s="923" t="s">
        <v>240</v>
      </c>
      <c r="B1" s="923"/>
      <c r="C1" s="923"/>
      <c r="D1" s="923"/>
      <c r="E1" s="923"/>
      <c r="F1" s="923"/>
      <c r="G1" s="923"/>
      <c r="H1" s="923"/>
      <c r="I1" s="923"/>
      <c r="J1" s="923"/>
      <c r="K1" s="923"/>
      <c r="L1" s="923"/>
      <c r="M1" s="923"/>
      <c r="N1" s="923"/>
      <c r="O1" s="923"/>
      <c r="P1" s="923"/>
      <c r="Q1" s="923"/>
      <c r="R1" s="923"/>
      <c r="S1" s="923"/>
      <c r="T1" s="923"/>
      <c r="U1" s="923"/>
      <c r="V1" s="923"/>
      <c r="W1" s="923"/>
      <c r="X1" s="923"/>
      <c r="Y1" s="923"/>
    </row>
    <row r="2" spans="1:26" ht="15.6" customHeight="1" x14ac:dyDescent="0.25">
      <c r="A2" s="923" t="s">
        <v>241</v>
      </c>
      <c r="B2" s="923"/>
      <c r="C2" s="923"/>
      <c r="D2" s="923"/>
      <c r="E2" s="923"/>
      <c r="F2" s="923"/>
      <c r="G2" s="923"/>
      <c r="H2" s="923"/>
      <c r="I2" s="923"/>
      <c r="J2" s="923"/>
      <c r="K2" s="923"/>
      <c r="L2" s="923"/>
      <c r="M2" s="923"/>
      <c r="N2" s="923"/>
      <c r="O2" s="923"/>
      <c r="P2" s="923"/>
      <c r="Q2" s="923"/>
      <c r="R2" s="923"/>
      <c r="S2" s="923"/>
      <c r="T2" s="923"/>
      <c r="U2" s="923"/>
      <c r="V2" s="923"/>
      <c r="W2" s="923"/>
      <c r="X2" s="923"/>
      <c r="Y2" s="923"/>
    </row>
    <row r="3" spans="1:26" ht="13.9" customHeight="1" x14ac:dyDescent="0.25">
      <c r="A3" s="923" t="s">
        <v>242</v>
      </c>
      <c r="B3" s="923"/>
      <c r="C3" s="923"/>
      <c r="D3" s="923"/>
      <c r="E3" s="923"/>
      <c r="F3" s="923"/>
      <c r="G3" s="923"/>
      <c r="H3" s="923"/>
      <c r="I3" s="923"/>
      <c r="J3" s="923"/>
      <c r="K3" s="923"/>
      <c r="L3" s="923"/>
      <c r="M3" s="923"/>
      <c r="N3" s="923"/>
      <c r="O3" s="923"/>
      <c r="P3" s="923"/>
      <c r="Q3" s="923"/>
      <c r="R3" s="923"/>
      <c r="S3" s="923"/>
      <c r="T3" s="923"/>
      <c r="U3" s="923"/>
      <c r="V3" s="923"/>
      <c r="W3" s="923"/>
      <c r="X3" s="923"/>
      <c r="Y3" s="923"/>
    </row>
    <row r="4" spans="1:26" x14ac:dyDescent="0.25">
      <c r="A4" s="30"/>
      <c r="B4" s="31"/>
      <c r="C4" s="32"/>
      <c r="D4" s="32"/>
      <c r="E4" s="32"/>
      <c r="F4" s="32"/>
      <c r="G4" s="32"/>
      <c r="H4" s="32"/>
      <c r="I4" s="32"/>
      <c r="J4" s="32"/>
      <c r="K4" s="32"/>
      <c r="L4" s="32"/>
      <c r="M4" s="32"/>
      <c r="N4" s="32"/>
      <c r="O4" s="32"/>
      <c r="P4" s="32"/>
      <c r="Q4" s="32"/>
      <c r="R4" s="32"/>
      <c r="S4" s="32"/>
      <c r="T4" s="32"/>
      <c r="U4" s="32"/>
      <c r="V4" s="32"/>
      <c r="W4" s="32"/>
      <c r="X4" s="32"/>
      <c r="Y4" s="32"/>
    </row>
    <row r="5" spans="1:26" s="33" customFormat="1" ht="23.25" customHeight="1" x14ac:dyDescent="0.45">
      <c r="A5" s="924" t="s">
        <v>243</v>
      </c>
      <c r="B5" s="924"/>
      <c r="C5" s="925" t="s">
        <v>38</v>
      </c>
      <c r="D5" s="926" t="s">
        <v>244</v>
      </c>
      <c r="E5" s="926"/>
      <c r="F5" s="926"/>
      <c r="G5" s="926"/>
      <c r="H5" s="925" t="s">
        <v>245</v>
      </c>
      <c r="I5" s="926" t="s">
        <v>246</v>
      </c>
      <c r="J5" s="926"/>
      <c r="K5" s="926"/>
      <c r="L5" s="926"/>
      <c r="M5" s="926"/>
      <c r="N5" s="926"/>
      <c r="O5" s="926"/>
      <c r="P5" s="926"/>
      <c r="Q5" s="928" t="s">
        <v>247</v>
      </c>
      <c r="R5" s="928"/>
      <c r="S5" s="928"/>
      <c r="T5" s="928"/>
      <c r="U5" s="928"/>
      <c r="V5" s="928"/>
      <c r="W5" s="926"/>
      <c r="X5" s="926"/>
      <c r="Y5" s="926"/>
    </row>
    <row r="6" spans="1:26" s="34" customFormat="1" ht="15.75" customHeight="1" x14ac:dyDescent="0.4">
      <c r="A6" s="929" t="s">
        <v>248</v>
      </c>
      <c r="B6" s="929" t="s">
        <v>249</v>
      </c>
      <c r="C6" s="925"/>
      <c r="D6" s="930" t="s">
        <v>250</v>
      </c>
      <c r="E6" s="930"/>
      <c r="F6" s="930" t="s">
        <v>251</v>
      </c>
      <c r="G6" s="930"/>
      <c r="H6" s="927"/>
      <c r="I6" s="921" t="s">
        <v>252</v>
      </c>
      <c r="J6" s="921"/>
      <c r="K6" s="921" t="s">
        <v>253</v>
      </c>
      <c r="L6" s="921"/>
      <c r="M6" s="921" t="s">
        <v>254</v>
      </c>
      <c r="N6" s="921"/>
      <c r="O6" s="921" t="s">
        <v>255</v>
      </c>
      <c r="P6" s="921"/>
      <c r="Q6" s="922" t="s">
        <v>256</v>
      </c>
      <c r="R6" s="922"/>
      <c r="S6" s="922" t="s">
        <v>257</v>
      </c>
      <c r="T6" s="922"/>
      <c r="U6" s="922" t="s">
        <v>258</v>
      </c>
      <c r="V6" s="922"/>
      <c r="W6" s="920" t="s">
        <v>259</v>
      </c>
      <c r="X6" s="920" t="s">
        <v>260</v>
      </c>
      <c r="Y6" s="920" t="s">
        <v>261</v>
      </c>
    </row>
    <row r="7" spans="1:26" s="37" customFormat="1" ht="58.15" customHeight="1" x14ac:dyDescent="0.3">
      <c r="A7" s="929"/>
      <c r="B7" s="929"/>
      <c r="C7" s="925"/>
      <c r="D7" s="35" t="s">
        <v>262</v>
      </c>
      <c r="E7" s="35" t="s">
        <v>263</v>
      </c>
      <c r="F7" s="35" t="s">
        <v>262</v>
      </c>
      <c r="G7" s="35" t="s">
        <v>263</v>
      </c>
      <c r="H7" s="927"/>
      <c r="I7" s="36" t="s">
        <v>264</v>
      </c>
      <c r="J7" s="36" t="s">
        <v>265</v>
      </c>
      <c r="K7" s="36" t="s">
        <v>264</v>
      </c>
      <c r="L7" s="36" t="s">
        <v>265</v>
      </c>
      <c r="M7" s="36" t="s">
        <v>264</v>
      </c>
      <c r="N7" s="36" t="s">
        <v>265</v>
      </c>
      <c r="O7" s="36" t="s">
        <v>264</v>
      </c>
      <c r="P7" s="36" t="s">
        <v>265</v>
      </c>
      <c r="Q7" s="36" t="s">
        <v>266</v>
      </c>
      <c r="R7" s="36" t="s">
        <v>239</v>
      </c>
      <c r="S7" s="36" t="s">
        <v>265</v>
      </c>
      <c r="T7" s="36" t="s">
        <v>239</v>
      </c>
      <c r="U7" s="36" t="s">
        <v>265</v>
      </c>
      <c r="V7" s="36" t="s">
        <v>239</v>
      </c>
      <c r="W7" s="920"/>
      <c r="X7" s="920"/>
      <c r="Y7" s="920"/>
    </row>
    <row r="8" spans="1:26" ht="6" hidden="1" customHeight="1" x14ac:dyDescent="0.25">
      <c r="A8" s="38"/>
      <c r="B8" s="39"/>
      <c r="C8" s="40"/>
      <c r="D8" s="40"/>
      <c r="E8" s="40"/>
      <c r="F8" s="40"/>
      <c r="G8" s="40"/>
      <c r="H8" s="40"/>
      <c r="I8" s="40"/>
      <c r="J8" s="40"/>
      <c r="K8" s="40"/>
      <c r="L8" s="40"/>
      <c r="M8" s="40"/>
      <c r="N8" s="40"/>
      <c r="O8" s="40"/>
      <c r="P8" s="40"/>
      <c r="Q8" s="40"/>
      <c r="R8" s="40"/>
      <c r="S8" s="40"/>
      <c r="T8" s="40"/>
      <c r="U8" s="40"/>
      <c r="V8" s="40"/>
      <c r="W8" s="40"/>
      <c r="X8" s="40"/>
      <c r="Y8" s="40"/>
    </row>
    <row r="9" spans="1:26" hidden="1" x14ac:dyDescent="0.25">
      <c r="A9" s="41"/>
      <c r="B9" s="39"/>
      <c r="C9" s="40"/>
      <c r="D9" s="40"/>
      <c r="E9" s="40"/>
      <c r="F9" s="40"/>
      <c r="G9" s="40"/>
      <c r="H9" s="40"/>
      <c r="I9" s="40"/>
      <c r="J9" s="40"/>
      <c r="K9" s="40"/>
      <c r="L9" s="40"/>
      <c r="M9" s="40"/>
      <c r="N9" s="40"/>
      <c r="O9" s="40"/>
      <c r="P9" s="40"/>
      <c r="Q9" s="40"/>
      <c r="R9" s="40"/>
      <c r="S9" s="40"/>
      <c r="T9" s="40"/>
      <c r="U9" s="40"/>
      <c r="V9" s="40"/>
      <c r="W9" s="40"/>
      <c r="X9" s="40"/>
      <c r="Y9" s="40"/>
    </row>
    <row r="10" spans="1:26" ht="15.75" x14ac:dyDescent="0.25">
      <c r="A10" s="42" t="s">
        <v>7</v>
      </c>
      <c r="B10" s="43" t="s">
        <v>267</v>
      </c>
      <c r="C10" s="44">
        <v>146269801421</v>
      </c>
      <c r="D10" s="44">
        <v>56090921355</v>
      </c>
      <c r="E10" s="44">
        <v>12646105</v>
      </c>
      <c r="F10" s="44">
        <v>15119328889</v>
      </c>
      <c r="G10" s="44">
        <v>15128212059</v>
      </c>
      <c r="H10" s="44">
        <v>202339193501</v>
      </c>
      <c r="I10" s="44">
        <v>115248788574</v>
      </c>
      <c r="J10" s="44">
        <v>115248788574</v>
      </c>
      <c r="K10" s="44">
        <v>65140112658</v>
      </c>
      <c r="L10" s="44">
        <v>65140112658</v>
      </c>
      <c r="M10" s="44">
        <v>33211325535</v>
      </c>
      <c r="N10" s="44">
        <v>33211325535</v>
      </c>
      <c r="O10" s="44">
        <v>33211325535</v>
      </c>
      <c r="P10" s="44">
        <v>33211325535</v>
      </c>
      <c r="Q10" s="45">
        <v>87090404927</v>
      </c>
      <c r="R10" s="40">
        <v>43.041787119987497</v>
      </c>
      <c r="S10" s="40">
        <v>137199080843</v>
      </c>
      <c r="T10" s="40">
        <v>67.806478057510901</v>
      </c>
      <c r="U10" s="40">
        <v>169127867966</v>
      </c>
      <c r="V10" s="40">
        <v>83.586311203303296</v>
      </c>
      <c r="W10" s="40">
        <v>50108675916</v>
      </c>
      <c r="X10" s="40">
        <v>31928787123</v>
      </c>
      <c r="Y10" s="40">
        <v>0</v>
      </c>
    </row>
    <row r="11" spans="1:26" ht="15.75" x14ac:dyDescent="0.25">
      <c r="A11" s="41"/>
      <c r="B11" s="39"/>
      <c r="C11" s="45"/>
      <c r="D11" s="45"/>
      <c r="E11" s="45"/>
      <c r="F11" s="45"/>
      <c r="G11" s="45"/>
      <c r="H11" s="45"/>
      <c r="I11" s="45"/>
      <c r="J11" s="45"/>
      <c r="K11" s="45"/>
      <c r="L11" s="45"/>
      <c r="M11" s="45"/>
      <c r="N11" s="45"/>
      <c r="O11" s="45"/>
      <c r="P11" s="45"/>
      <c r="Q11" s="45"/>
      <c r="R11" s="40"/>
      <c r="S11" s="40"/>
      <c r="T11" s="40"/>
      <c r="U11" s="40"/>
      <c r="V11" s="40"/>
      <c r="W11" s="40"/>
      <c r="X11" s="40"/>
      <c r="Y11" s="40"/>
    </row>
    <row r="12" spans="1:26" ht="15.75" x14ac:dyDescent="0.25">
      <c r="A12" s="41" t="s">
        <v>268</v>
      </c>
      <c r="B12" s="46" t="s">
        <v>269</v>
      </c>
      <c r="C12" s="45">
        <v>13408919179</v>
      </c>
      <c r="D12" s="45">
        <v>3316312367</v>
      </c>
      <c r="E12" s="45">
        <v>0</v>
      </c>
      <c r="F12" s="45">
        <v>1056306682</v>
      </c>
      <c r="G12" s="45">
        <v>284000000</v>
      </c>
      <c r="H12" s="45">
        <v>17497538228</v>
      </c>
      <c r="I12" s="45">
        <v>12414359127</v>
      </c>
      <c r="J12" s="45">
        <v>12414359127</v>
      </c>
      <c r="K12" s="45">
        <v>6386509318</v>
      </c>
      <c r="L12" s="45">
        <v>6386509318</v>
      </c>
      <c r="M12" s="45">
        <v>5644509318</v>
      </c>
      <c r="N12" s="45">
        <v>5644509318</v>
      </c>
      <c r="O12" s="45">
        <v>5644509318</v>
      </c>
      <c r="P12" s="45">
        <v>5644509318</v>
      </c>
      <c r="Q12" s="45">
        <v>5083179101</v>
      </c>
      <c r="R12" s="40">
        <v>29.050824377487398</v>
      </c>
      <c r="S12" s="40">
        <v>11111028910</v>
      </c>
      <c r="T12" s="40">
        <v>63.500526561044197</v>
      </c>
      <c r="U12" s="40">
        <v>11853028910</v>
      </c>
      <c r="V12" s="40">
        <v>67.741123097147906</v>
      </c>
      <c r="W12" s="40">
        <v>6027849809</v>
      </c>
      <c r="X12" s="40">
        <v>742000000</v>
      </c>
      <c r="Y12" s="40">
        <v>0</v>
      </c>
    </row>
    <row r="13" spans="1:26" ht="15.75" x14ac:dyDescent="0.25">
      <c r="A13" s="47" t="s">
        <v>270</v>
      </c>
      <c r="B13" s="48" t="s">
        <v>271</v>
      </c>
      <c r="C13" s="49">
        <v>5314029233</v>
      </c>
      <c r="D13" s="49">
        <v>1371868631</v>
      </c>
      <c r="E13" s="49">
        <v>0</v>
      </c>
      <c r="F13" s="49">
        <v>336363512</v>
      </c>
      <c r="G13" s="49">
        <v>0</v>
      </c>
      <c r="H13" s="49">
        <v>7022261376</v>
      </c>
      <c r="I13" s="49">
        <v>5423922428</v>
      </c>
      <c r="J13" s="49">
        <v>5423922428</v>
      </c>
      <c r="K13" s="49">
        <v>3634426428</v>
      </c>
      <c r="L13" s="49">
        <v>3634426428</v>
      </c>
      <c r="M13" s="49">
        <v>2892426428</v>
      </c>
      <c r="N13" s="49">
        <v>2892426428</v>
      </c>
      <c r="O13" s="49">
        <v>2892426428</v>
      </c>
      <c r="P13" s="49">
        <v>2892426428</v>
      </c>
      <c r="Q13" s="45">
        <v>1598338948</v>
      </c>
      <c r="R13" s="40">
        <v>22.761028996480299</v>
      </c>
      <c r="S13" s="40">
        <v>3387834948</v>
      </c>
      <c r="T13" s="40">
        <v>48.244216023895298</v>
      </c>
      <c r="U13" s="40">
        <v>4129834948</v>
      </c>
      <c r="V13" s="40">
        <v>58.810612805079401</v>
      </c>
      <c r="W13" s="40">
        <v>1789496000</v>
      </c>
      <c r="X13" s="40">
        <v>742000000</v>
      </c>
      <c r="Y13" s="40">
        <v>0</v>
      </c>
      <c r="Z13" s="554"/>
    </row>
    <row r="14" spans="1:26" ht="15.75" x14ac:dyDescent="0.25">
      <c r="A14" s="50" t="s">
        <v>272</v>
      </c>
      <c r="B14" s="51" t="s">
        <v>271</v>
      </c>
      <c r="C14" s="52">
        <v>5314029233</v>
      </c>
      <c r="D14" s="52">
        <v>1371868631</v>
      </c>
      <c r="E14" s="52">
        <v>0</v>
      </c>
      <c r="F14" s="52">
        <v>336363512</v>
      </c>
      <c r="G14" s="52">
        <v>0</v>
      </c>
      <c r="H14" s="52">
        <v>7022261376</v>
      </c>
      <c r="I14" s="52">
        <v>5423922428</v>
      </c>
      <c r="J14" s="52">
        <v>5423922428</v>
      </c>
      <c r="K14" s="52">
        <v>3634426428</v>
      </c>
      <c r="L14" s="52">
        <v>3634426428</v>
      </c>
      <c r="M14" s="52">
        <v>2892426428</v>
      </c>
      <c r="N14" s="52">
        <v>2892426428</v>
      </c>
      <c r="O14" s="52">
        <v>2892426428</v>
      </c>
      <c r="P14" s="52">
        <v>2892426428</v>
      </c>
      <c r="Q14" s="45">
        <v>1598338948</v>
      </c>
      <c r="R14" s="40">
        <v>22.761028996480299</v>
      </c>
      <c r="S14" s="40">
        <v>3387834948</v>
      </c>
      <c r="T14" s="40">
        <v>48.244216023895298</v>
      </c>
      <c r="U14" s="40">
        <v>4129834948</v>
      </c>
      <c r="V14" s="40">
        <v>58.810612805079401</v>
      </c>
      <c r="W14" s="40">
        <v>1789496000</v>
      </c>
      <c r="X14" s="40">
        <v>742000000</v>
      </c>
      <c r="Y14" s="40">
        <v>0</v>
      </c>
      <c r="Z14" s="554"/>
    </row>
    <row r="15" spans="1:26" ht="15.75" x14ac:dyDescent="0.25">
      <c r="A15" s="50" t="s">
        <v>273</v>
      </c>
      <c r="B15" s="51" t="s">
        <v>274</v>
      </c>
      <c r="C15" s="52">
        <v>5314029233</v>
      </c>
      <c r="D15" s="52">
        <v>1371868631</v>
      </c>
      <c r="E15" s="52">
        <v>0</v>
      </c>
      <c r="F15" s="52">
        <v>336363512</v>
      </c>
      <c r="G15" s="52">
        <v>0</v>
      </c>
      <c r="H15" s="52">
        <v>7022261376</v>
      </c>
      <c r="I15" s="52">
        <v>5423922428</v>
      </c>
      <c r="J15" s="52">
        <v>5423922428</v>
      </c>
      <c r="K15" s="52">
        <v>3634426428</v>
      </c>
      <c r="L15" s="52">
        <v>3634426428</v>
      </c>
      <c r="M15" s="52">
        <v>2892426428</v>
      </c>
      <c r="N15" s="52">
        <v>2892426428</v>
      </c>
      <c r="O15" s="52">
        <v>2892426428</v>
      </c>
      <c r="P15" s="52">
        <v>2892426428</v>
      </c>
      <c r="Q15" s="45">
        <v>1598338948</v>
      </c>
      <c r="R15" s="40">
        <v>22.761028996480299</v>
      </c>
      <c r="S15" s="40">
        <v>3387834948</v>
      </c>
      <c r="T15" s="40">
        <v>48.244216023895298</v>
      </c>
      <c r="U15" s="40">
        <v>4129834948</v>
      </c>
      <c r="V15" s="40">
        <v>58.810612805079401</v>
      </c>
      <c r="W15" s="40">
        <v>1789496000</v>
      </c>
      <c r="X15" s="40">
        <v>742000000</v>
      </c>
      <c r="Y15" s="40">
        <v>0</v>
      </c>
      <c r="Z15" s="554"/>
    </row>
    <row r="16" spans="1:26" ht="39" x14ac:dyDescent="0.25">
      <c r="A16" s="50" t="s">
        <v>275</v>
      </c>
      <c r="B16" s="51" t="s">
        <v>276</v>
      </c>
      <c r="C16" s="52">
        <v>1174088067</v>
      </c>
      <c r="D16" s="52">
        <v>1048300748</v>
      </c>
      <c r="E16" s="52">
        <v>0</v>
      </c>
      <c r="F16" s="52">
        <v>0</v>
      </c>
      <c r="G16" s="52">
        <v>0</v>
      </c>
      <c r="H16" s="52">
        <v>2222388815</v>
      </c>
      <c r="I16" s="52">
        <v>2192388815</v>
      </c>
      <c r="J16" s="52">
        <v>2192388815</v>
      </c>
      <c r="K16" s="52">
        <v>1212388815</v>
      </c>
      <c r="L16" s="52">
        <v>1212388815</v>
      </c>
      <c r="M16" s="52">
        <v>979588815</v>
      </c>
      <c r="N16" s="52">
        <v>979588815</v>
      </c>
      <c r="O16" s="52">
        <v>979588815</v>
      </c>
      <c r="P16" s="52">
        <v>979588815</v>
      </c>
      <c r="Q16" s="45">
        <v>30000000</v>
      </c>
      <c r="R16" s="40">
        <v>1.34989880247395</v>
      </c>
      <c r="S16" s="40">
        <v>1010000000</v>
      </c>
      <c r="T16" s="40">
        <v>45.446593016622998</v>
      </c>
      <c r="U16" s="40">
        <v>1242800000</v>
      </c>
      <c r="V16" s="40">
        <v>55.921807723820791</v>
      </c>
      <c r="W16" s="40">
        <v>980000000</v>
      </c>
      <c r="X16" s="40">
        <v>232800000</v>
      </c>
      <c r="Y16" s="40">
        <v>0</v>
      </c>
      <c r="Z16" s="554"/>
    </row>
    <row r="17" spans="1:26" ht="15.75" x14ac:dyDescent="0.25">
      <c r="A17" s="50" t="s">
        <v>277</v>
      </c>
      <c r="B17" s="51" t="s">
        <v>278</v>
      </c>
      <c r="C17" s="52">
        <v>104000000</v>
      </c>
      <c r="D17" s="52">
        <v>30000000</v>
      </c>
      <c r="E17" s="52">
        <v>0</v>
      </c>
      <c r="F17" s="52">
        <v>0</v>
      </c>
      <c r="G17" s="52">
        <v>0</v>
      </c>
      <c r="H17" s="52">
        <v>134000000</v>
      </c>
      <c r="I17" s="52">
        <v>104000000</v>
      </c>
      <c r="J17" s="52">
        <v>104000000</v>
      </c>
      <c r="K17" s="52">
        <v>104000000</v>
      </c>
      <c r="L17" s="52">
        <v>104000000</v>
      </c>
      <c r="M17" s="52">
        <v>104000000</v>
      </c>
      <c r="N17" s="52">
        <v>104000000</v>
      </c>
      <c r="O17" s="52">
        <v>104000000</v>
      </c>
      <c r="P17" s="52">
        <v>104000000</v>
      </c>
      <c r="Q17" s="45">
        <v>30000000</v>
      </c>
      <c r="R17" s="40">
        <v>22.388059701492502</v>
      </c>
      <c r="S17" s="40">
        <v>30000000</v>
      </c>
      <c r="T17" s="40">
        <v>22.388059701492502</v>
      </c>
      <c r="U17" s="40">
        <v>30000000</v>
      </c>
      <c r="V17" s="40">
        <v>22.388059701492502</v>
      </c>
      <c r="W17" s="40">
        <v>0</v>
      </c>
      <c r="X17" s="40">
        <v>0</v>
      </c>
      <c r="Y17" s="40">
        <v>0</v>
      </c>
      <c r="Z17" s="554"/>
    </row>
    <row r="18" spans="1:26" ht="26.25" x14ac:dyDescent="0.25">
      <c r="A18" s="62" t="s">
        <v>279</v>
      </c>
      <c r="B18" s="54" t="s">
        <v>280</v>
      </c>
      <c r="C18" s="55">
        <v>104000000</v>
      </c>
      <c r="D18" s="55">
        <v>0</v>
      </c>
      <c r="E18" s="55">
        <v>0</v>
      </c>
      <c r="F18" s="55">
        <v>0</v>
      </c>
      <c r="G18" s="55">
        <v>0</v>
      </c>
      <c r="H18" s="55">
        <v>104000000</v>
      </c>
      <c r="I18" s="55">
        <v>104000000</v>
      </c>
      <c r="J18" s="55">
        <v>104000000</v>
      </c>
      <c r="K18" s="55">
        <v>104000000</v>
      </c>
      <c r="L18" s="55">
        <v>104000000</v>
      </c>
      <c r="M18" s="55">
        <v>104000000</v>
      </c>
      <c r="N18" s="55">
        <v>104000000</v>
      </c>
      <c r="O18" s="55">
        <v>104000000</v>
      </c>
      <c r="P18" s="55">
        <v>104000000</v>
      </c>
      <c r="Q18" s="45">
        <v>0</v>
      </c>
      <c r="R18" s="40">
        <v>0</v>
      </c>
      <c r="S18" s="40">
        <v>0</v>
      </c>
      <c r="T18" s="40">
        <v>0</v>
      </c>
      <c r="U18" s="40">
        <v>0</v>
      </c>
      <c r="V18" s="40">
        <v>0</v>
      </c>
      <c r="W18" s="40">
        <v>0</v>
      </c>
      <c r="X18" s="40">
        <v>0</v>
      </c>
      <c r="Y18" s="40">
        <v>0</v>
      </c>
      <c r="Z18" s="554"/>
    </row>
    <row r="19" spans="1:26" ht="26.25" x14ac:dyDescent="0.25">
      <c r="A19" s="62" t="s">
        <v>152</v>
      </c>
      <c r="B19" s="63" t="s">
        <v>281</v>
      </c>
      <c r="C19" s="55">
        <v>0</v>
      </c>
      <c r="D19" s="55">
        <v>30000000</v>
      </c>
      <c r="E19" s="55">
        <v>0</v>
      </c>
      <c r="F19" s="55">
        <v>0</v>
      </c>
      <c r="G19" s="55">
        <v>0</v>
      </c>
      <c r="H19" s="55">
        <v>30000000</v>
      </c>
      <c r="I19" s="55">
        <v>0</v>
      </c>
      <c r="J19" s="55">
        <v>0</v>
      </c>
      <c r="K19" s="55">
        <v>0</v>
      </c>
      <c r="L19" s="55">
        <v>0</v>
      </c>
      <c r="M19" s="55">
        <v>0</v>
      </c>
      <c r="N19" s="55">
        <v>0</v>
      </c>
      <c r="O19" s="55">
        <v>0</v>
      </c>
      <c r="P19" s="55">
        <v>0</v>
      </c>
      <c r="Q19" s="45">
        <v>30000000</v>
      </c>
      <c r="R19" s="40">
        <v>100</v>
      </c>
      <c r="S19" s="40">
        <v>30000000</v>
      </c>
      <c r="T19" s="40">
        <v>100</v>
      </c>
      <c r="U19" s="40">
        <v>30000000</v>
      </c>
      <c r="V19" s="40">
        <v>100</v>
      </c>
      <c r="W19" s="40">
        <v>0</v>
      </c>
      <c r="X19" s="40">
        <v>0</v>
      </c>
      <c r="Y19" s="40">
        <v>0</v>
      </c>
      <c r="Z19" s="554"/>
    </row>
    <row r="20" spans="1:26" ht="15.75" x14ac:dyDescent="0.25">
      <c r="A20" s="50" t="s">
        <v>282</v>
      </c>
      <c r="B20" s="51" t="s">
        <v>283</v>
      </c>
      <c r="C20" s="52">
        <v>974417915</v>
      </c>
      <c r="D20" s="52">
        <v>160000000</v>
      </c>
      <c r="E20" s="52">
        <v>0</v>
      </c>
      <c r="F20" s="52">
        <v>0</v>
      </c>
      <c r="G20" s="52">
        <v>0</v>
      </c>
      <c r="H20" s="52">
        <v>1134417915</v>
      </c>
      <c r="I20" s="52">
        <v>1134417915</v>
      </c>
      <c r="J20" s="52">
        <v>1134417915</v>
      </c>
      <c r="K20" s="52">
        <v>414417915</v>
      </c>
      <c r="L20" s="52">
        <v>414417915</v>
      </c>
      <c r="M20" s="52">
        <v>414417915</v>
      </c>
      <c r="N20" s="52">
        <v>414417915</v>
      </c>
      <c r="O20" s="52">
        <v>414417915</v>
      </c>
      <c r="P20" s="52">
        <v>414417915</v>
      </c>
      <c r="Q20" s="45">
        <v>0</v>
      </c>
      <c r="R20" s="40">
        <v>0</v>
      </c>
      <c r="S20" s="40">
        <v>720000000</v>
      </c>
      <c r="T20" s="40">
        <v>63.468673271084597</v>
      </c>
      <c r="U20" s="40">
        <v>720000000</v>
      </c>
      <c r="V20" s="40">
        <v>63.468673271084597</v>
      </c>
      <c r="W20" s="40">
        <v>720000000</v>
      </c>
      <c r="X20" s="40">
        <v>0</v>
      </c>
      <c r="Y20" s="40">
        <v>0</v>
      </c>
      <c r="Z20" s="554"/>
    </row>
    <row r="21" spans="1:26" ht="26.25" x14ac:dyDescent="0.25">
      <c r="A21" s="53" t="s">
        <v>76</v>
      </c>
      <c r="B21" s="54" t="s">
        <v>238</v>
      </c>
      <c r="C21" s="55">
        <v>673561271</v>
      </c>
      <c r="D21" s="55">
        <v>0</v>
      </c>
      <c r="E21" s="55">
        <v>0</v>
      </c>
      <c r="F21" s="55">
        <v>0</v>
      </c>
      <c r="G21" s="55">
        <v>0</v>
      </c>
      <c r="H21" s="55">
        <v>673561271</v>
      </c>
      <c r="I21" s="55">
        <v>673561271</v>
      </c>
      <c r="J21" s="55">
        <v>673561271</v>
      </c>
      <c r="K21" s="55">
        <v>308561271</v>
      </c>
      <c r="L21" s="55">
        <v>308561271</v>
      </c>
      <c r="M21" s="55">
        <v>308561271</v>
      </c>
      <c r="N21" s="55">
        <v>308561271</v>
      </c>
      <c r="O21" s="55">
        <v>308561271</v>
      </c>
      <c r="P21" s="55">
        <v>308561271</v>
      </c>
      <c r="Q21" s="45">
        <v>0</v>
      </c>
      <c r="R21" s="40">
        <v>0</v>
      </c>
      <c r="S21" s="40">
        <v>365000000</v>
      </c>
      <c r="T21" s="40">
        <v>54.189576466904697</v>
      </c>
      <c r="U21" s="40">
        <v>365000000</v>
      </c>
      <c r="V21" s="40">
        <v>54.189576466904697</v>
      </c>
      <c r="W21" s="40">
        <v>365000000</v>
      </c>
      <c r="X21" s="40">
        <v>0</v>
      </c>
      <c r="Y21" s="40">
        <v>0</v>
      </c>
      <c r="Z21" s="554"/>
    </row>
    <row r="22" spans="1:26" ht="26.25" x14ac:dyDescent="0.25">
      <c r="A22" s="62" t="s">
        <v>93</v>
      </c>
      <c r="B22" s="63" t="s">
        <v>284</v>
      </c>
      <c r="C22" s="55">
        <v>295088400</v>
      </c>
      <c r="D22" s="55">
        <v>0</v>
      </c>
      <c r="E22" s="55">
        <v>0</v>
      </c>
      <c r="F22" s="55">
        <v>0</v>
      </c>
      <c r="G22" s="55">
        <v>0</v>
      </c>
      <c r="H22" s="55">
        <v>295088400</v>
      </c>
      <c r="I22" s="55">
        <v>295088400</v>
      </c>
      <c r="J22" s="55">
        <v>295088400</v>
      </c>
      <c r="K22" s="55">
        <v>100088400</v>
      </c>
      <c r="L22" s="55">
        <v>100088400</v>
      </c>
      <c r="M22" s="55">
        <v>100088400</v>
      </c>
      <c r="N22" s="55">
        <v>100088400</v>
      </c>
      <c r="O22" s="55">
        <v>100088400</v>
      </c>
      <c r="P22" s="55">
        <v>100088400</v>
      </c>
      <c r="Q22" s="45">
        <v>0</v>
      </c>
      <c r="R22" s="40">
        <v>0</v>
      </c>
      <c r="S22" s="40">
        <v>195000000</v>
      </c>
      <c r="T22" s="40">
        <v>66.081892748071397</v>
      </c>
      <c r="U22" s="40">
        <v>195000000</v>
      </c>
      <c r="V22" s="40">
        <v>66.081892748071397</v>
      </c>
      <c r="W22" s="40">
        <v>195000000</v>
      </c>
      <c r="X22" s="40">
        <v>0</v>
      </c>
      <c r="Y22" s="40">
        <v>0</v>
      </c>
      <c r="Z22" s="554"/>
    </row>
    <row r="23" spans="1:26" ht="39" x14ac:dyDescent="0.25">
      <c r="A23" s="62" t="s">
        <v>86</v>
      </c>
      <c r="B23" s="63" t="s">
        <v>285</v>
      </c>
      <c r="C23" s="55">
        <v>5768244</v>
      </c>
      <c r="D23" s="55">
        <v>0</v>
      </c>
      <c r="E23" s="55">
        <v>0</v>
      </c>
      <c r="F23" s="55">
        <v>0</v>
      </c>
      <c r="G23" s="55">
        <v>0</v>
      </c>
      <c r="H23" s="55">
        <v>5768244</v>
      </c>
      <c r="I23" s="55">
        <v>5768244</v>
      </c>
      <c r="J23" s="55">
        <v>5768244</v>
      </c>
      <c r="K23" s="55">
        <v>5768244</v>
      </c>
      <c r="L23" s="55">
        <v>5768244</v>
      </c>
      <c r="M23" s="55">
        <v>5768244</v>
      </c>
      <c r="N23" s="55">
        <v>5768244</v>
      </c>
      <c r="O23" s="55">
        <v>5768244</v>
      </c>
      <c r="P23" s="55">
        <v>5768244</v>
      </c>
      <c r="Q23" s="45">
        <v>0</v>
      </c>
      <c r="R23" s="40">
        <v>0</v>
      </c>
      <c r="S23" s="40">
        <v>0</v>
      </c>
      <c r="T23" s="40">
        <v>0</v>
      </c>
      <c r="U23" s="40">
        <v>0</v>
      </c>
      <c r="V23" s="40">
        <v>0</v>
      </c>
      <c r="W23" s="40">
        <v>0</v>
      </c>
      <c r="X23" s="40">
        <v>0</v>
      </c>
      <c r="Y23" s="40">
        <v>0</v>
      </c>
      <c r="Z23" s="554"/>
    </row>
    <row r="24" spans="1:26" ht="26.25" x14ac:dyDescent="0.25">
      <c r="A24" s="62" t="s">
        <v>286</v>
      </c>
      <c r="B24" s="63" t="s">
        <v>287</v>
      </c>
      <c r="C24" s="55">
        <v>0</v>
      </c>
      <c r="D24" s="55">
        <v>160000000</v>
      </c>
      <c r="E24" s="55">
        <v>0</v>
      </c>
      <c r="F24" s="55">
        <v>0</v>
      </c>
      <c r="G24" s="55">
        <v>0</v>
      </c>
      <c r="H24" s="55">
        <v>160000000</v>
      </c>
      <c r="I24" s="55">
        <v>160000000</v>
      </c>
      <c r="J24" s="55">
        <v>160000000</v>
      </c>
      <c r="K24" s="55">
        <v>0</v>
      </c>
      <c r="L24" s="55">
        <v>0</v>
      </c>
      <c r="M24" s="55">
        <v>0</v>
      </c>
      <c r="N24" s="55">
        <v>0</v>
      </c>
      <c r="O24" s="55">
        <v>0</v>
      </c>
      <c r="P24" s="55">
        <v>0</v>
      </c>
      <c r="Q24" s="45">
        <v>0</v>
      </c>
      <c r="R24" s="40">
        <v>0</v>
      </c>
      <c r="S24" s="40">
        <v>160000000</v>
      </c>
      <c r="T24" s="40">
        <v>100</v>
      </c>
      <c r="U24" s="40">
        <v>160000000</v>
      </c>
      <c r="V24" s="40">
        <v>100</v>
      </c>
      <c r="W24" s="40">
        <v>160000000</v>
      </c>
      <c r="X24" s="40">
        <v>0</v>
      </c>
      <c r="Y24" s="40">
        <v>0</v>
      </c>
      <c r="Z24" s="554"/>
    </row>
    <row r="25" spans="1:26" ht="26.25" x14ac:dyDescent="0.25">
      <c r="A25" s="50" t="s">
        <v>288</v>
      </c>
      <c r="B25" s="51" t="s">
        <v>289</v>
      </c>
      <c r="C25" s="52">
        <v>95670152</v>
      </c>
      <c r="D25" s="52">
        <v>858300748</v>
      </c>
      <c r="E25" s="52">
        <v>0</v>
      </c>
      <c r="F25" s="52">
        <v>0</v>
      </c>
      <c r="G25" s="52">
        <v>0</v>
      </c>
      <c r="H25" s="52">
        <v>953970900</v>
      </c>
      <c r="I25" s="52">
        <v>953970900</v>
      </c>
      <c r="J25" s="52">
        <v>953970900</v>
      </c>
      <c r="K25" s="52">
        <v>693970900</v>
      </c>
      <c r="L25" s="52">
        <v>693970900</v>
      </c>
      <c r="M25" s="52">
        <v>461170900</v>
      </c>
      <c r="N25" s="52">
        <v>461170900</v>
      </c>
      <c r="O25" s="52">
        <v>461170900</v>
      </c>
      <c r="P25" s="52">
        <v>461170900</v>
      </c>
      <c r="Q25" s="45">
        <v>0</v>
      </c>
      <c r="R25" s="40">
        <v>0</v>
      </c>
      <c r="S25" s="40">
        <v>260000000</v>
      </c>
      <c r="T25" s="40">
        <v>27.2545001110621</v>
      </c>
      <c r="U25" s="40">
        <v>492800000</v>
      </c>
      <c r="V25" s="40">
        <v>51.657760210505394</v>
      </c>
      <c r="W25" s="40">
        <v>260000000</v>
      </c>
      <c r="X25" s="40">
        <v>232800000</v>
      </c>
      <c r="Y25" s="40">
        <v>0</v>
      </c>
      <c r="Z25" s="554"/>
    </row>
    <row r="26" spans="1:26" ht="26.25" x14ac:dyDescent="0.25">
      <c r="A26" s="62" t="s">
        <v>290</v>
      </c>
      <c r="B26" s="63" t="s">
        <v>291</v>
      </c>
      <c r="C26" s="55">
        <v>32302165</v>
      </c>
      <c r="D26" s="55">
        <v>0</v>
      </c>
      <c r="E26" s="55">
        <v>0</v>
      </c>
      <c r="F26" s="55">
        <v>0</v>
      </c>
      <c r="G26" s="55">
        <v>0</v>
      </c>
      <c r="H26" s="55">
        <v>32302165</v>
      </c>
      <c r="I26" s="55">
        <v>32302165</v>
      </c>
      <c r="J26" s="55">
        <v>32302165</v>
      </c>
      <c r="K26" s="55">
        <v>32302165</v>
      </c>
      <c r="L26" s="55">
        <v>32302165</v>
      </c>
      <c r="M26" s="55">
        <v>32302165</v>
      </c>
      <c r="N26" s="55">
        <v>32302165</v>
      </c>
      <c r="O26" s="55">
        <v>32302165</v>
      </c>
      <c r="P26" s="55">
        <v>32302165</v>
      </c>
      <c r="Q26" s="45">
        <v>0</v>
      </c>
      <c r="R26" s="40">
        <v>0</v>
      </c>
      <c r="S26" s="40">
        <v>0</v>
      </c>
      <c r="T26" s="40">
        <v>0</v>
      </c>
      <c r="U26" s="40">
        <v>0</v>
      </c>
      <c r="V26" s="40">
        <v>0</v>
      </c>
      <c r="W26" s="40">
        <v>0</v>
      </c>
      <c r="X26" s="40">
        <v>0</v>
      </c>
      <c r="Y26" s="40">
        <v>0</v>
      </c>
      <c r="Z26" s="554"/>
    </row>
    <row r="27" spans="1:26" ht="26.25" x14ac:dyDescent="0.25">
      <c r="A27" s="62" t="s">
        <v>292</v>
      </c>
      <c r="B27" s="63" t="s">
        <v>293</v>
      </c>
      <c r="C27" s="55">
        <v>63367987</v>
      </c>
      <c r="D27" s="55">
        <v>0</v>
      </c>
      <c r="E27" s="55">
        <v>0</v>
      </c>
      <c r="F27" s="55">
        <v>0</v>
      </c>
      <c r="G27" s="55">
        <v>0</v>
      </c>
      <c r="H27" s="55">
        <v>63367987</v>
      </c>
      <c r="I27" s="55">
        <v>63367987</v>
      </c>
      <c r="J27" s="55">
        <v>63367987</v>
      </c>
      <c r="K27" s="55">
        <v>63367987</v>
      </c>
      <c r="L27" s="55">
        <v>63367987</v>
      </c>
      <c r="M27" s="55">
        <v>63367987</v>
      </c>
      <c r="N27" s="55">
        <v>63367987</v>
      </c>
      <c r="O27" s="55">
        <v>63367987</v>
      </c>
      <c r="P27" s="55">
        <v>63367987</v>
      </c>
      <c r="Q27" s="45">
        <v>0</v>
      </c>
      <c r="R27" s="40">
        <v>0</v>
      </c>
      <c r="S27" s="40">
        <v>0</v>
      </c>
      <c r="T27" s="40">
        <v>0</v>
      </c>
      <c r="U27" s="40">
        <v>0</v>
      </c>
      <c r="V27" s="40">
        <v>0</v>
      </c>
      <c r="W27" s="40">
        <v>0</v>
      </c>
      <c r="X27" s="40">
        <v>0</v>
      </c>
      <c r="Y27" s="40">
        <v>0</v>
      </c>
      <c r="Z27" s="554"/>
    </row>
    <row r="28" spans="1:26" ht="39" x14ac:dyDescent="0.25">
      <c r="A28" s="62" t="s">
        <v>132</v>
      </c>
      <c r="B28" s="63" t="s">
        <v>294</v>
      </c>
      <c r="C28" s="55">
        <v>0</v>
      </c>
      <c r="D28" s="55">
        <v>400000000</v>
      </c>
      <c r="E28" s="55">
        <v>0</v>
      </c>
      <c r="F28" s="55">
        <v>0</v>
      </c>
      <c r="G28" s="55">
        <v>0</v>
      </c>
      <c r="H28" s="55">
        <v>400000000</v>
      </c>
      <c r="I28" s="55">
        <v>400000000</v>
      </c>
      <c r="J28" s="55">
        <v>400000000</v>
      </c>
      <c r="K28" s="55">
        <v>400000000</v>
      </c>
      <c r="L28" s="55">
        <v>400000000</v>
      </c>
      <c r="M28" s="55">
        <v>167200000</v>
      </c>
      <c r="N28" s="55">
        <v>167200000</v>
      </c>
      <c r="O28" s="55">
        <v>167200000</v>
      </c>
      <c r="P28" s="55">
        <v>167200000</v>
      </c>
      <c r="Q28" s="45">
        <v>0</v>
      </c>
      <c r="R28" s="40">
        <v>0</v>
      </c>
      <c r="S28" s="40">
        <v>0</v>
      </c>
      <c r="T28" s="40">
        <v>0</v>
      </c>
      <c r="U28" s="40">
        <v>232800000</v>
      </c>
      <c r="V28" s="40">
        <v>58.2</v>
      </c>
      <c r="W28" s="40">
        <v>0</v>
      </c>
      <c r="X28" s="40">
        <v>232800000</v>
      </c>
      <c r="Y28" s="40">
        <v>0</v>
      </c>
      <c r="Z28" s="554"/>
    </row>
    <row r="29" spans="1:26" ht="26.25" x14ac:dyDescent="0.25">
      <c r="A29" s="62" t="s">
        <v>136</v>
      </c>
      <c r="B29" s="63" t="s">
        <v>295</v>
      </c>
      <c r="C29" s="55">
        <v>0</v>
      </c>
      <c r="D29" s="55">
        <v>456755402</v>
      </c>
      <c r="E29" s="55">
        <v>0</v>
      </c>
      <c r="F29" s="55">
        <v>0</v>
      </c>
      <c r="G29" s="55">
        <v>0</v>
      </c>
      <c r="H29" s="55">
        <v>456755402</v>
      </c>
      <c r="I29" s="55">
        <v>456755402</v>
      </c>
      <c r="J29" s="55">
        <v>456755402</v>
      </c>
      <c r="K29" s="55">
        <v>196755402</v>
      </c>
      <c r="L29" s="55">
        <v>196755402</v>
      </c>
      <c r="M29" s="55">
        <v>196755402</v>
      </c>
      <c r="N29" s="55">
        <v>196755402</v>
      </c>
      <c r="O29" s="55">
        <v>196755402</v>
      </c>
      <c r="P29" s="55">
        <v>196755402</v>
      </c>
      <c r="Q29" s="45">
        <v>0</v>
      </c>
      <c r="R29" s="40">
        <v>0</v>
      </c>
      <c r="S29" s="40">
        <v>260000000</v>
      </c>
      <c r="T29" s="40">
        <v>56.923245759444796</v>
      </c>
      <c r="U29" s="40">
        <v>260000000</v>
      </c>
      <c r="V29" s="40">
        <v>56.923245759444796</v>
      </c>
      <c r="W29" s="40">
        <v>260000000</v>
      </c>
      <c r="X29" s="40">
        <v>0</v>
      </c>
      <c r="Y29" s="40">
        <v>0</v>
      </c>
      <c r="Z29" s="554"/>
    </row>
    <row r="30" spans="1:26" ht="26.25" x14ac:dyDescent="0.25">
      <c r="A30" s="62" t="s">
        <v>296</v>
      </c>
      <c r="B30" s="63" t="s">
        <v>297</v>
      </c>
      <c r="C30" s="55">
        <v>0</v>
      </c>
      <c r="D30" s="55">
        <v>1545346</v>
      </c>
      <c r="E30" s="55">
        <v>0</v>
      </c>
      <c r="F30" s="55">
        <v>0</v>
      </c>
      <c r="G30" s="55">
        <v>0</v>
      </c>
      <c r="H30" s="55">
        <v>1545346</v>
      </c>
      <c r="I30" s="55">
        <v>1545346</v>
      </c>
      <c r="J30" s="55">
        <v>1545346</v>
      </c>
      <c r="K30" s="55">
        <v>1545346</v>
      </c>
      <c r="L30" s="55">
        <v>1545346</v>
      </c>
      <c r="M30" s="55">
        <v>1545346</v>
      </c>
      <c r="N30" s="55">
        <v>1545346</v>
      </c>
      <c r="O30" s="55">
        <v>1545346</v>
      </c>
      <c r="P30" s="55">
        <v>1545346</v>
      </c>
      <c r="Q30" s="45">
        <v>0</v>
      </c>
      <c r="R30" s="40">
        <v>0</v>
      </c>
      <c r="S30" s="40">
        <v>0</v>
      </c>
      <c r="T30" s="40">
        <v>0</v>
      </c>
      <c r="U30" s="40">
        <v>0</v>
      </c>
      <c r="V30" s="40">
        <v>0</v>
      </c>
      <c r="W30" s="40">
        <v>0</v>
      </c>
      <c r="X30" s="40">
        <v>0</v>
      </c>
      <c r="Y30" s="40">
        <v>0</v>
      </c>
      <c r="Z30" s="554"/>
    </row>
    <row r="31" spans="1:26" ht="39" x14ac:dyDescent="0.25">
      <c r="A31" s="50" t="s">
        <v>298</v>
      </c>
      <c r="B31" s="51" t="s">
        <v>299</v>
      </c>
      <c r="C31" s="52">
        <v>2381397553</v>
      </c>
      <c r="D31" s="52">
        <v>275567883</v>
      </c>
      <c r="E31" s="52">
        <v>0</v>
      </c>
      <c r="F31" s="52">
        <v>336363512</v>
      </c>
      <c r="G31" s="52">
        <v>0</v>
      </c>
      <c r="H31" s="52">
        <v>2993328948</v>
      </c>
      <c r="I31" s="52">
        <v>1424990000</v>
      </c>
      <c r="J31" s="52">
        <v>1424990000</v>
      </c>
      <c r="K31" s="52">
        <v>712494000</v>
      </c>
      <c r="L31" s="52">
        <v>712494000</v>
      </c>
      <c r="M31" s="52">
        <v>712494000</v>
      </c>
      <c r="N31" s="52">
        <v>712494000</v>
      </c>
      <c r="O31" s="52">
        <v>712494000</v>
      </c>
      <c r="P31" s="52">
        <v>712494000</v>
      </c>
      <c r="Q31" s="45">
        <v>1568338948</v>
      </c>
      <c r="R31" s="40">
        <v>52.394473686157703</v>
      </c>
      <c r="S31" s="40">
        <v>2280834948</v>
      </c>
      <c r="T31" s="40">
        <v>76.197270250700214</v>
      </c>
      <c r="U31" s="40">
        <v>2280834948</v>
      </c>
      <c r="V31" s="40">
        <v>76.197270250700214</v>
      </c>
      <c r="W31" s="40">
        <v>712496000</v>
      </c>
      <c r="X31" s="40">
        <v>0</v>
      </c>
      <c r="Y31" s="40">
        <v>0</v>
      </c>
      <c r="Z31" s="554"/>
    </row>
    <row r="32" spans="1:26" ht="39" x14ac:dyDescent="0.25">
      <c r="A32" s="62" t="s">
        <v>230</v>
      </c>
      <c r="B32" s="63" t="s">
        <v>300</v>
      </c>
      <c r="C32" s="55">
        <v>287889000</v>
      </c>
      <c r="D32" s="55">
        <v>11931395</v>
      </c>
      <c r="E32" s="55">
        <v>0</v>
      </c>
      <c r="F32" s="55">
        <v>0</v>
      </c>
      <c r="G32" s="55">
        <v>0</v>
      </c>
      <c r="H32" s="55">
        <v>299820395</v>
      </c>
      <c r="I32" s="55">
        <v>287879000</v>
      </c>
      <c r="J32" s="55">
        <v>287879000</v>
      </c>
      <c r="K32" s="55">
        <v>143943000</v>
      </c>
      <c r="L32" s="55">
        <v>143943000</v>
      </c>
      <c r="M32" s="55">
        <v>143943000</v>
      </c>
      <c r="N32" s="55">
        <v>143943000</v>
      </c>
      <c r="O32" s="55">
        <v>143943000</v>
      </c>
      <c r="P32" s="55">
        <v>143943000</v>
      </c>
      <c r="Q32" s="45">
        <v>11941395</v>
      </c>
      <c r="R32" s="40">
        <v>3.9828494655942301</v>
      </c>
      <c r="S32" s="40">
        <v>155877395</v>
      </c>
      <c r="T32" s="40">
        <v>51.990257367248098</v>
      </c>
      <c r="U32" s="40">
        <v>155877395</v>
      </c>
      <c r="V32" s="40">
        <v>51.990257367248098</v>
      </c>
      <c r="W32" s="40">
        <v>143936000</v>
      </c>
      <c r="X32" s="40">
        <v>0</v>
      </c>
      <c r="Y32" s="40">
        <v>0</v>
      </c>
      <c r="Z32" s="554"/>
    </row>
    <row r="33" spans="1:26" ht="39" x14ac:dyDescent="0.25">
      <c r="A33" s="62" t="s">
        <v>301</v>
      </c>
      <c r="B33" s="63" t="s">
        <v>302</v>
      </c>
      <c r="C33" s="55">
        <v>994508553</v>
      </c>
      <c r="D33" s="55">
        <v>0</v>
      </c>
      <c r="E33" s="55">
        <v>0</v>
      </c>
      <c r="F33" s="55">
        <v>0</v>
      </c>
      <c r="G33" s="55">
        <v>0</v>
      </c>
      <c r="H33" s="55">
        <v>994508553</v>
      </c>
      <c r="I33" s="55">
        <v>994508553</v>
      </c>
      <c r="J33" s="55">
        <v>994508553</v>
      </c>
      <c r="K33" s="55">
        <v>497252553</v>
      </c>
      <c r="L33" s="55">
        <v>497252553</v>
      </c>
      <c r="M33" s="55">
        <v>497252553</v>
      </c>
      <c r="N33" s="55">
        <v>497252553</v>
      </c>
      <c r="O33" s="55">
        <v>497252553</v>
      </c>
      <c r="P33" s="55">
        <v>497252553</v>
      </c>
      <c r="Q33" s="45">
        <v>0</v>
      </c>
      <c r="R33" s="40">
        <v>0</v>
      </c>
      <c r="S33" s="40">
        <v>497256000</v>
      </c>
      <c r="T33" s="40">
        <v>50.000173301676995</v>
      </c>
      <c r="U33" s="40">
        <v>497256000</v>
      </c>
      <c r="V33" s="40">
        <v>50.000173301676995</v>
      </c>
      <c r="W33" s="40">
        <v>497256000</v>
      </c>
      <c r="X33" s="40">
        <v>0</v>
      </c>
      <c r="Y33" s="40">
        <v>0</v>
      </c>
      <c r="Z33" s="554"/>
    </row>
    <row r="34" spans="1:26" ht="39" x14ac:dyDescent="0.25">
      <c r="A34" s="62" t="s">
        <v>226</v>
      </c>
      <c r="B34" s="63" t="s">
        <v>303</v>
      </c>
      <c r="C34" s="55">
        <v>1000000000</v>
      </c>
      <c r="D34" s="55">
        <v>0</v>
      </c>
      <c r="E34" s="55">
        <v>0</v>
      </c>
      <c r="F34" s="55">
        <v>336363512</v>
      </c>
      <c r="G34" s="55">
        <v>0</v>
      </c>
      <c r="H34" s="55">
        <v>1336363512</v>
      </c>
      <c r="I34" s="55">
        <v>142602447</v>
      </c>
      <c r="J34" s="55">
        <v>142602447</v>
      </c>
      <c r="K34" s="55">
        <v>71298447</v>
      </c>
      <c r="L34" s="55">
        <v>71298447</v>
      </c>
      <c r="M34" s="55">
        <v>71298447</v>
      </c>
      <c r="N34" s="55">
        <v>71298447</v>
      </c>
      <c r="O34" s="55">
        <v>71298447</v>
      </c>
      <c r="P34" s="55">
        <v>71298447</v>
      </c>
      <c r="Q34" s="45">
        <v>1193761065</v>
      </c>
      <c r="R34" s="40">
        <v>89.329067598786693</v>
      </c>
      <c r="S34" s="40">
        <v>1265065065</v>
      </c>
      <c r="T34" s="40">
        <v>94.664741564718796</v>
      </c>
      <c r="U34" s="40">
        <v>1265065065</v>
      </c>
      <c r="V34" s="40">
        <v>94.664741564718796</v>
      </c>
      <c r="W34" s="40">
        <v>71304000</v>
      </c>
      <c r="X34" s="40">
        <v>0</v>
      </c>
      <c r="Y34" s="40">
        <v>0</v>
      </c>
      <c r="Z34" s="554"/>
    </row>
    <row r="35" spans="1:26" ht="26.25" x14ac:dyDescent="0.25">
      <c r="A35" s="62" t="s">
        <v>304</v>
      </c>
      <c r="B35" s="63" t="s">
        <v>305</v>
      </c>
      <c r="C35" s="55">
        <v>99000000</v>
      </c>
      <c r="D35" s="55">
        <v>0</v>
      </c>
      <c r="E35" s="55">
        <v>0</v>
      </c>
      <c r="F35" s="55">
        <v>0</v>
      </c>
      <c r="G35" s="55">
        <v>0</v>
      </c>
      <c r="H35" s="55">
        <v>99000000</v>
      </c>
      <c r="I35" s="55">
        <v>0</v>
      </c>
      <c r="J35" s="55">
        <v>0</v>
      </c>
      <c r="K35" s="55">
        <v>0</v>
      </c>
      <c r="L35" s="55">
        <v>0</v>
      </c>
      <c r="M35" s="55">
        <v>0</v>
      </c>
      <c r="N35" s="55">
        <v>0</v>
      </c>
      <c r="O35" s="55">
        <v>0</v>
      </c>
      <c r="P35" s="55">
        <v>0</v>
      </c>
      <c r="Q35" s="45">
        <v>99000000</v>
      </c>
      <c r="R35" s="40">
        <v>100</v>
      </c>
      <c r="S35" s="40">
        <v>99000000</v>
      </c>
      <c r="T35" s="40">
        <v>100</v>
      </c>
      <c r="U35" s="40">
        <v>99000000</v>
      </c>
      <c r="V35" s="40">
        <v>100</v>
      </c>
      <c r="W35" s="40">
        <v>0</v>
      </c>
      <c r="X35" s="40">
        <v>0</v>
      </c>
      <c r="Y35" s="40">
        <v>0</v>
      </c>
      <c r="Z35" s="554"/>
    </row>
    <row r="36" spans="1:26" ht="39" x14ac:dyDescent="0.25">
      <c r="A36" s="62" t="s">
        <v>306</v>
      </c>
      <c r="B36" s="63" t="s">
        <v>307</v>
      </c>
      <c r="C36" s="55">
        <v>0</v>
      </c>
      <c r="D36" s="55">
        <v>263636488</v>
      </c>
      <c r="E36" s="55">
        <v>0</v>
      </c>
      <c r="F36" s="55">
        <v>0</v>
      </c>
      <c r="G36" s="55">
        <v>0</v>
      </c>
      <c r="H36" s="55">
        <v>263636488</v>
      </c>
      <c r="I36" s="55">
        <v>0</v>
      </c>
      <c r="J36" s="55">
        <v>0</v>
      </c>
      <c r="K36" s="55">
        <v>0</v>
      </c>
      <c r="L36" s="55">
        <v>0</v>
      </c>
      <c r="M36" s="55">
        <v>0</v>
      </c>
      <c r="N36" s="55">
        <v>0</v>
      </c>
      <c r="O36" s="55">
        <v>0</v>
      </c>
      <c r="P36" s="55">
        <v>0</v>
      </c>
      <c r="Q36" s="45">
        <v>263636488</v>
      </c>
      <c r="R36" s="40">
        <v>100</v>
      </c>
      <c r="S36" s="40">
        <v>263636488</v>
      </c>
      <c r="T36" s="40">
        <v>100</v>
      </c>
      <c r="U36" s="40">
        <v>263636488</v>
      </c>
      <c r="V36" s="40">
        <v>100</v>
      </c>
      <c r="W36" s="40">
        <v>0</v>
      </c>
      <c r="X36" s="40">
        <v>0</v>
      </c>
      <c r="Y36" s="40">
        <v>0</v>
      </c>
      <c r="Z36" s="554"/>
    </row>
    <row r="37" spans="1:26" ht="39" x14ac:dyDescent="0.25">
      <c r="A37" s="50" t="s">
        <v>308</v>
      </c>
      <c r="B37" s="51" t="s">
        <v>309</v>
      </c>
      <c r="C37" s="52">
        <v>174000000</v>
      </c>
      <c r="D37" s="52">
        <v>0</v>
      </c>
      <c r="E37" s="52">
        <v>0</v>
      </c>
      <c r="F37" s="52">
        <v>0</v>
      </c>
      <c r="G37" s="52">
        <v>0</v>
      </c>
      <c r="H37" s="52">
        <v>174000000</v>
      </c>
      <c r="I37" s="52">
        <v>174000000</v>
      </c>
      <c r="J37" s="52">
        <v>174000000</v>
      </c>
      <c r="K37" s="52">
        <v>174000000</v>
      </c>
      <c r="L37" s="52">
        <v>174000000</v>
      </c>
      <c r="M37" s="52">
        <v>174000000</v>
      </c>
      <c r="N37" s="52">
        <v>174000000</v>
      </c>
      <c r="O37" s="52">
        <v>174000000</v>
      </c>
      <c r="P37" s="52">
        <v>174000000</v>
      </c>
      <c r="Q37" s="45">
        <v>0</v>
      </c>
      <c r="R37" s="40">
        <v>0</v>
      </c>
      <c r="S37" s="40">
        <v>0</v>
      </c>
      <c r="T37" s="40">
        <v>0</v>
      </c>
      <c r="U37" s="40">
        <v>0</v>
      </c>
      <c r="V37" s="40">
        <v>0</v>
      </c>
      <c r="W37" s="40">
        <v>0</v>
      </c>
      <c r="X37" s="40">
        <v>0</v>
      </c>
      <c r="Y37" s="40">
        <v>0</v>
      </c>
      <c r="Z37" s="554"/>
    </row>
    <row r="38" spans="1:26" ht="39" x14ac:dyDescent="0.25">
      <c r="A38" s="62" t="s">
        <v>310</v>
      </c>
      <c r="B38" s="63" t="s">
        <v>311</v>
      </c>
      <c r="C38" s="55">
        <v>174000000</v>
      </c>
      <c r="D38" s="55">
        <v>0</v>
      </c>
      <c r="E38" s="55">
        <v>0</v>
      </c>
      <c r="F38" s="55">
        <v>0</v>
      </c>
      <c r="G38" s="55">
        <v>0</v>
      </c>
      <c r="H38" s="55">
        <v>174000000</v>
      </c>
      <c r="I38" s="55">
        <v>174000000</v>
      </c>
      <c r="J38" s="55">
        <v>174000000</v>
      </c>
      <c r="K38" s="55">
        <v>174000000</v>
      </c>
      <c r="L38" s="55">
        <v>174000000</v>
      </c>
      <c r="M38" s="55">
        <v>174000000</v>
      </c>
      <c r="N38" s="55">
        <v>174000000</v>
      </c>
      <c r="O38" s="55">
        <v>174000000</v>
      </c>
      <c r="P38" s="55">
        <v>174000000</v>
      </c>
      <c r="Q38" s="45">
        <v>0</v>
      </c>
      <c r="R38" s="40">
        <v>0</v>
      </c>
      <c r="S38" s="40">
        <v>0</v>
      </c>
      <c r="T38" s="40">
        <v>0</v>
      </c>
      <c r="U38" s="40">
        <v>0</v>
      </c>
      <c r="V38" s="40">
        <v>0</v>
      </c>
      <c r="W38" s="40">
        <v>0</v>
      </c>
      <c r="X38" s="40">
        <v>0</v>
      </c>
      <c r="Y38" s="40">
        <v>0</v>
      </c>
      <c r="Z38" s="554"/>
    </row>
    <row r="39" spans="1:26" ht="39" x14ac:dyDescent="0.25">
      <c r="A39" s="50" t="s">
        <v>312</v>
      </c>
      <c r="B39" s="51" t="s">
        <v>313</v>
      </c>
      <c r="C39" s="52">
        <v>1584543613</v>
      </c>
      <c r="D39" s="52">
        <v>48000000</v>
      </c>
      <c r="E39" s="52">
        <v>0</v>
      </c>
      <c r="F39" s="52">
        <v>0</v>
      </c>
      <c r="G39" s="52">
        <v>0</v>
      </c>
      <c r="H39" s="52">
        <v>1632543613</v>
      </c>
      <c r="I39" s="52">
        <v>1632543613</v>
      </c>
      <c r="J39" s="52">
        <v>1632543613</v>
      </c>
      <c r="K39" s="52">
        <v>1535543613</v>
      </c>
      <c r="L39" s="52">
        <v>1535543613</v>
      </c>
      <c r="M39" s="52">
        <v>1026343613</v>
      </c>
      <c r="N39" s="52">
        <v>1026343613</v>
      </c>
      <c r="O39" s="52">
        <v>1026343613</v>
      </c>
      <c r="P39" s="52">
        <v>1026343613</v>
      </c>
      <c r="Q39" s="45">
        <v>0</v>
      </c>
      <c r="R39" s="40">
        <v>0</v>
      </c>
      <c r="S39" s="40">
        <v>97000000</v>
      </c>
      <c r="T39" s="40">
        <v>5.9416483105006002</v>
      </c>
      <c r="U39" s="40">
        <v>606200000</v>
      </c>
      <c r="V39" s="40">
        <v>37.132239235314096</v>
      </c>
      <c r="W39" s="40">
        <v>97000000</v>
      </c>
      <c r="X39" s="40">
        <v>509200000</v>
      </c>
      <c r="Y39" s="40">
        <v>0</v>
      </c>
      <c r="Z39" s="554"/>
    </row>
    <row r="40" spans="1:26" ht="15.75" x14ac:dyDescent="0.25">
      <c r="A40" s="62" t="s">
        <v>314</v>
      </c>
      <c r="B40" s="63" t="s">
        <v>315</v>
      </c>
      <c r="C40" s="55">
        <v>484000000</v>
      </c>
      <c r="D40" s="55">
        <v>0</v>
      </c>
      <c r="E40" s="55">
        <v>0</v>
      </c>
      <c r="F40" s="55">
        <v>0</v>
      </c>
      <c r="G40" s="55">
        <v>0</v>
      </c>
      <c r="H40" s="55">
        <v>484000000</v>
      </c>
      <c r="I40" s="55">
        <v>484000000</v>
      </c>
      <c r="J40" s="55">
        <v>484000000</v>
      </c>
      <c r="K40" s="55">
        <v>484000000</v>
      </c>
      <c r="L40" s="55">
        <v>484000000</v>
      </c>
      <c r="M40" s="55">
        <v>268200000</v>
      </c>
      <c r="N40" s="55">
        <v>268200000</v>
      </c>
      <c r="O40" s="55">
        <v>268200000</v>
      </c>
      <c r="P40" s="55">
        <v>268200000</v>
      </c>
      <c r="Q40" s="45">
        <v>0</v>
      </c>
      <c r="R40" s="40">
        <v>0</v>
      </c>
      <c r="S40" s="40">
        <v>0</v>
      </c>
      <c r="T40" s="40">
        <v>0</v>
      </c>
      <c r="U40" s="40">
        <v>215800000</v>
      </c>
      <c r="V40" s="40">
        <v>44.586776859504099</v>
      </c>
      <c r="W40" s="40">
        <v>0</v>
      </c>
      <c r="X40" s="40">
        <v>215800000</v>
      </c>
      <c r="Y40" s="40">
        <v>0</v>
      </c>
      <c r="Z40" s="554"/>
    </row>
    <row r="41" spans="1:26" ht="15.75" x14ac:dyDescent="0.25">
      <c r="A41" s="62" t="s">
        <v>316</v>
      </c>
      <c r="B41" s="63" t="s">
        <v>317</v>
      </c>
      <c r="C41" s="55">
        <v>228543613</v>
      </c>
      <c r="D41" s="55">
        <v>0</v>
      </c>
      <c r="E41" s="55">
        <v>0</v>
      </c>
      <c r="F41" s="55">
        <v>0</v>
      </c>
      <c r="G41" s="55">
        <v>0</v>
      </c>
      <c r="H41" s="55">
        <v>228543613</v>
      </c>
      <c r="I41" s="55">
        <v>228543613</v>
      </c>
      <c r="J41" s="55">
        <v>228543613</v>
      </c>
      <c r="K41" s="55">
        <v>131543613</v>
      </c>
      <c r="L41" s="55">
        <v>131543613</v>
      </c>
      <c r="M41" s="55">
        <v>131543613</v>
      </c>
      <c r="N41" s="55">
        <v>131543613</v>
      </c>
      <c r="O41" s="55">
        <v>131543613</v>
      </c>
      <c r="P41" s="55">
        <v>131543613</v>
      </c>
      <c r="Q41" s="45">
        <v>0</v>
      </c>
      <c r="R41" s="40">
        <v>0</v>
      </c>
      <c r="S41" s="40">
        <v>97000000</v>
      </c>
      <c r="T41" s="40">
        <v>42.442664980534801</v>
      </c>
      <c r="U41" s="40">
        <v>97000000</v>
      </c>
      <c r="V41" s="40">
        <v>42.442664980534801</v>
      </c>
      <c r="W41" s="40">
        <v>97000000</v>
      </c>
      <c r="X41" s="40">
        <v>0</v>
      </c>
      <c r="Y41" s="40">
        <v>0</v>
      </c>
      <c r="Z41" s="554"/>
    </row>
    <row r="42" spans="1:26" ht="26.25" x14ac:dyDescent="0.25">
      <c r="A42" s="62" t="s">
        <v>159</v>
      </c>
      <c r="B42" s="63" t="s">
        <v>318</v>
      </c>
      <c r="C42" s="55">
        <v>685000000</v>
      </c>
      <c r="D42" s="55">
        <v>0</v>
      </c>
      <c r="E42" s="55">
        <v>0</v>
      </c>
      <c r="F42" s="55">
        <v>0</v>
      </c>
      <c r="G42" s="55">
        <v>0</v>
      </c>
      <c r="H42" s="55">
        <v>685000000</v>
      </c>
      <c r="I42" s="55">
        <v>685000000</v>
      </c>
      <c r="J42" s="55">
        <v>685000000</v>
      </c>
      <c r="K42" s="55">
        <v>685000000</v>
      </c>
      <c r="L42" s="55">
        <v>685000000</v>
      </c>
      <c r="M42" s="55">
        <v>391600000</v>
      </c>
      <c r="N42" s="55">
        <v>391600000</v>
      </c>
      <c r="O42" s="55">
        <v>391600000</v>
      </c>
      <c r="P42" s="55">
        <v>391600000</v>
      </c>
      <c r="Q42" s="45">
        <v>0</v>
      </c>
      <c r="R42" s="40">
        <v>0</v>
      </c>
      <c r="S42" s="40">
        <v>0</v>
      </c>
      <c r="T42" s="40">
        <v>0</v>
      </c>
      <c r="U42" s="40">
        <v>293400000</v>
      </c>
      <c r="V42" s="40">
        <v>42.832116788321201</v>
      </c>
      <c r="W42" s="40">
        <v>0</v>
      </c>
      <c r="X42" s="40">
        <v>293400000</v>
      </c>
      <c r="Y42" s="40">
        <v>0</v>
      </c>
      <c r="Z42" s="554"/>
    </row>
    <row r="43" spans="1:26" ht="26.25" x14ac:dyDescent="0.25">
      <c r="A43" s="62" t="s">
        <v>319</v>
      </c>
      <c r="B43" s="63" t="s">
        <v>320</v>
      </c>
      <c r="C43" s="55">
        <v>187000000</v>
      </c>
      <c r="D43" s="55">
        <v>0</v>
      </c>
      <c r="E43" s="55">
        <v>0</v>
      </c>
      <c r="F43" s="55">
        <v>0</v>
      </c>
      <c r="G43" s="55">
        <v>0</v>
      </c>
      <c r="H43" s="55">
        <v>187000000</v>
      </c>
      <c r="I43" s="55">
        <v>187000000</v>
      </c>
      <c r="J43" s="55">
        <v>187000000</v>
      </c>
      <c r="K43" s="55">
        <v>187000000</v>
      </c>
      <c r="L43" s="55">
        <v>187000000</v>
      </c>
      <c r="M43" s="55">
        <v>187000000</v>
      </c>
      <c r="N43" s="55">
        <v>187000000</v>
      </c>
      <c r="O43" s="55">
        <v>187000000</v>
      </c>
      <c r="P43" s="55">
        <v>187000000</v>
      </c>
      <c r="Q43" s="45">
        <v>0</v>
      </c>
      <c r="R43" s="40">
        <v>0</v>
      </c>
      <c r="S43" s="40">
        <v>0</v>
      </c>
      <c r="T43" s="40">
        <v>0</v>
      </c>
      <c r="U43" s="40">
        <v>0</v>
      </c>
      <c r="V43" s="40">
        <v>0</v>
      </c>
      <c r="W43" s="40">
        <v>0</v>
      </c>
      <c r="X43" s="40">
        <v>0</v>
      </c>
      <c r="Y43" s="40">
        <v>0</v>
      </c>
      <c r="Z43" s="554"/>
    </row>
    <row r="44" spans="1:26" ht="26.25" x14ac:dyDescent="0.25">
      <c r="A44" s="62" t="s">
        <v>321</v>
      </c>
      <c r="B44" s="63" t="s">
        <v>322</v>
      </c>
      <c r="C44" s="55">
        <v>0</v>
      </c>
      <c r="D44" s="55">
        <v>48000000</v>
      </c>
      <c r="E44" s="55">
        <v>0</v>
      </c>
      <c r="F44" s="55">
        <v>0</v>
      </c>
      <c r="G44" s="55">
        <v>0</v>
      </c>
      <c r="H44" s="55">
        <v>48000000</v>
      </c>
      <c r="I44" s="55">
        <v>48000000</v>
      </c>
      <c r="J44" s="55">
        <v>48000000</v>
      </c>
      <c r="K44" s="55">
        <v>48000000</v>
      </c>
      <c r="L44" s="55">
        <v>48000000</v>
      </c>
      <c r="M44" s="55">
        <v>48000000</v>
      </c>
      <c r="N44" s="55">
        <v>48000000</v>
      </c>
      <c r="O44" s="55">
        <v>48000000</v>
      </c>
      <c r="P44" s="55">
        <v>48000000</v>
      </c>
      <c r="Q44" s="45">
        <v>0</v>
      </c>
      <c r="R44" s="40">
        <v>0</v>
      </c>
      <c r="S44" s="40">
        <v>0</v>
      </c>
      <c r="T44" s="40">
        <v>0</v>
      </c>
      <c r="U44" s="40">
        <v>0</v>
      </c>
      <c r="V44" s="40">
        <v>0</v>
      </c>
      <c r="W44" s="40">
        <v>0</v>
      </c>
      <c r="X44" s="40">
        <v>0</v>
      </c>
      <c r="Y44" s="40">
        <v>0</v>
      </c>
      <c r="Z44" s="554"/>
    </row>
    <row r="45" spans="1:26" ht="15.75" x14ac:dyDescent="0.25">
      <c r="A45" s="47" t="s">
        <v>323</v>
      </c>
      <c r="B45" s="48" t="s">
        <v>324</v>
      </c>
      <c r="C45" s="49">
        <v>3081116046</v>
      </c>
      <c r="D45" s="49">
        <v>1144443736</v>
      </c>
      <c r="E45" s="49">
        <v>0</v>
      </c>
      <c r="F45" s="49">
        <v>0</v>
      </c>
      <c r="G45" s="49">
        <v>0</v>
      </c>
      <c r="H45" s="49">
        <v>4225559782</v>
      </c>
      <c r="I45" s="49">
        <v>3565084529</v>
      </c>
      <c r="J45" s="49">
        <v>3565084529</v>
      </c>
      <c r="K45" s="49">
        <v>1525082890</v>
      </c>
      <c r="L45" s="49">
        <v>1525082890</v>
      </c>
      <c r="M45" s="49">
        <v>1525082890</v>
      </c>
      <c r="N45" s="49">
        <v>1525082890</v>
      </c>
      <c r="O45" s="49">
        <v>1525082890</v>
      </c>
      <c r="P45" s="49">
        <v>1525082890</v>
      </c>
      <c r="Q45" s="45">
        <v>660475253</v>
      </c>
      <c r="R45" s="40">
        <v>15.630479441173399</v>
      </c>
      <c r="S45" s="40">
        <v>2700476892</v>
      </c>
      <c r="T45" s="40">
        <v>63.908145460477591</v>
      </c>
      <c r="U45" s="40">
        <v>2700476892</v>
      </c>
      <c r="V45" s="40">
        <v>63.908145460477591</v>
      </c>
      <c r="W45" s="40">
        <v>2040001639</v>
      </c>
      <c r="X45" s="40">
        <v>0</v>
      </c>
      <c r="Y45" s="40">
        <v>0</v>
      </c>
    </row>
    <row r="46" spans="1:26" ht="15.75" x14ac:dyDescent="0.25">
      <c r="A46" s="50" t="s">
        <v>325</v>
      </c>
      <c r="B46" s="51" t="s">
        <v>326</v>
      </c>
      <c r="C46" s="52">
        <v>3081116046</v>
      </c>
      <c r="D46" s="52">
        <v>1144443736</v>
      </c>
      <c r="E46" s="52">
        <v>0</v>
      </c>
      <c r="F46" s="52">
        <v>0</v>
      </c>
      <c r="G46" s="52">
        <v>0</v>
      </c>
      <c r="H46" s="52">
        <v>4225559782</v>
      </c>
      <c r="I46" s="52">
        <v>3565084529</v>
      </c>
      <c r="J46" s="52">
        <v>3565084529</v>
      </c>
      <c r="K46" s="52">
        <v>1525082890</v>
      </c>
      <c r="L46" s="52">
        <v>1525082890</v>
      </c>
      <c r="M46" s="52">
        <v>1525082890</v>
      </c>
      <c r="N46" s="52">
        <v>1525082890</v>
      </c>
      <c r="O46" s="52">
        <v>1525082890</v>
      </c>
      <c r="P46" s="52">
        <v>1525082890</v>
      </c>
      <c r="Q46" s="45">
        <v>660475253</v>
      </c>
      <c r="R46" s="40">
        <v>15.630479441173399</v>
      </c>
      <c r="S46" s="40">
        <v>2700476892</v>
      </c>
      <c r="T46" s="40">
        <v>63.908145460477591</v>
      </c>
      <c r="U46" s="40">
        <v>2700476892</v>
      </c>
      <c r="V46" s="40">
        <v>63.908145460477591</v>
      </c>
      <c r="W46" s="40">
        <v>2040001639</v>
      </c>
      <c r="X46" s="40">
        <v>0</v>
      </c>
      <c r="Y46" s="40">
        <v>0</v>
      </c>
    </row>
    <row r="47" spans="1:26" ht="15.75" x14ac:dyDescent="0.25">
      <c r="A47" s="50" t="s">
        <v>327</v>
      </c>
      <c r="B47" s="51" t="s">
        <v>326</v>
      </c>
      <c r="C47" s="52">
        <v>3081116046</v>
      </c>
      <c r="D47" s="52">
        <v>1144443736</v>
      </c>
      <c r="E47" s="52">
        <v>0</v>
      </c>
      <c r="F47" s="52">
        <v>0</v>
      </c>
      <c r="G47" s="52">
        <v>0</v>
      </c>
      <c r="H47" s="52">
        <v>4225559782</v>
      </c>
      <c r="I47" s="52">
        <v>3565084529</v>
      </c>
      <c r="J47" s="52">
        <v>3565084529</v>
      </c>
      <c r="K47" s="52">
        <v>1525082890</v>
      </c>
      <c r="L47" s="52">
        <v>1525082890</v>
      </c>
      <c r="M47" s="52">
        <v>1525082890</v>
      </c>
      <c r="N47" s="52">
        <v>1525082890</v>
      </c>
      <c r="O47" s="52">
        <v>1525082890</v>
      </c>
      <c r="P47" s="52">
        <v>1525082890</v>
      </c>
      <c r="Q47" s="45">
        <v>660475253</v>
      </c>
      <c r="R47" s="40">
        <v>15.630479441173399</v>
      </c>
      <c r="S47" s="40">
        <v>2700476892</v>
      </c>
      <c r="T47" s="40">
        <v>63.908145460477591</v>
      </c>
      <c r="U47" s="40">
        <v>2700476892</v>
      </c>
      <c r="V47" s="40">
        <v>63.908145460477591</v>
      </c>
      <c r="W47" s="40">
        <v>2040001639</v>
      </c>
      <c r="X47" s="40">
        <v>0</v>
      </c>
      <c r="Y47" s="40">
        <v>0</v>
      </c>
    </row>
    <row r="48" spans="1:26" ht="26.25" x14ac:dyDescent="0.25">
      <c r="A48" s="50" t="s">
        <v>328</v>
      </c>
      <c r="B48" s="51" t="s">
        <v>329</v>
      </c>
      <c r="C48" s="52">
        <v>1181117000</v>
      </c>
      <c r="D48" s="52">
        <v>513189210</v>
      </c>
      <c r="E48" s="52">
        <v>0</v>
      </c>
      <c r="F48" s="52">
        <v>0</v>
      </c>
      <c r="G48" s="52">
        <v>0</v>
      </c>
      <c r="H48" s="52">
        <v>1694306210</v>
      </c>
      <c r="I48" s="52">
        <v>1584557000</v>
      </c>
      <c r="J48" s="52">
        <v>1584557000</v>
      </c>
      <c r="K48" s="52">
        <v>817519503</v>
      </c>
      <c r="L48" s="52">
        <v>817519503</v>
      </c>
      <c r="M48" s="52">
        <v>817519503</v>
      </c>
      <c r="N48" s="52">
        <v>817519503</v>
      </c>
      <c r="O48" s="52">
        <v>817519503</v>
      </c>
      <c r="P48" s="52">
        <v>817519503</v>
      </c>
      <c r="Q48" s="45">
        <v>109749210</v>
      </c>
      <c r="R48" s="40">
        <v>6.4775310007274296</v>
      </c>
      <c r="S48" s="40">
        <v>876786707</v>
      </c>
      <c r="T48" s="40">
        <v>51.749011000791896</v>
      </c>
      <c r="U48" s="40">
        <v>876786707</v>
      </c>
      <c r="V48" s="40">
        <v>51.749011000791896</v>
      </c>
      <c r="W48" s="40">
        <v>767037497</v>
      </c>
      <c r="X48" s="40">
        <v>0</v>
      </c>
      <c r="Y48" s="40">
        <v>0</v>
      </c>
    </row>
    <row r="49" spans="1:25" ht="39" x14ac:dyDescent="0.25">
      <c r="A49" s="41" t="s">
        <v>330</v>
      </c>
      <c r="B49" s="46" t="s">
        <v>331</v>
      </c>
      <c r="C49" s="45">
        <v>215917000</v>
      </c>
      <c r="D49" s="45">
        <v>8948297</v>
      </c>
      <c r="E49" s="45">
        <v>0</v>
      </c>
      <c r="F49" s="45">
        <v>0</v>
      </c>
      <c r="G49" s="45">
        <v>0</v>
      </c>
      <c r="H49" s="45">
        <v>224865297</v>
      </c>
      <c r="I49" s="45">
        <v>215917000</v>
      </c>
      <c r="J49" s="45">
        <v>215917000</v>
      </c>
      <c r="K49" s="45">
        <v>0</v>
      </c>
      <c r="L49" s="45">
        <v>0</v>
      </c>
      <c r="M49" s="45">
        <v>0</v>
      </c>
      <c r="N49" s="45">
        <v>0</v>
      </c>
      <c r="O49" s="45">
        <v>0</v>
      </c>
      <c r="P49" s="45">
        <v>0</v>
      </c>
      <c r="Q49" s="45">
        <v>8948297</v>
      </c>
      <c r="R49" s="40">
        <v>3.9794032780433901</v>
      </c>
      <c r="S49" s="40">
        <v>224865297</v>
      </c>
      <c r="T49" s="40">
        <v>100</v>
      </c>
      <c r="U49" s="40">
        <v>224865297</v>
      </c>
      <c r="V49" s="40">
        <v>100</v>
      </c>
      <c r="W49" s="40">
        <v>215917000</v>
      </c>
      <c r="X49" s="40">
        <v>0</v>
      </c>
      <c r="Y49" s="40">
        <v>0</v>
      </c>
    </row>
    <row r="50" spans="1:25" ht="39" x14ac:dyDescent="0.25">
      <c r="A50" s="41" t="s">
        <v>332</v>
      </c>
      <c r="B50" s="46" t="s">
        <v>333</v>
      </c>
      <c r="C50" s="45">
        <v>778000000</v>
      </c>
      <c r="D50" s="45">
        <v>0</v>
      </c>
      <c r="E50" s="45">
        <v>0</v>
      </c>
      <c r="F50" s="45">
        <v>0</v>
      </c>
      <c r="G50" s="45">
        <v>0</v>
      </c>
      <c r="H50" s="45">
        <v>778000000</v>
      </c>
      <c r="I50" s="45">
        <v>778000000</v>
      </c>
      <c r="J50" s="45">
        <v>778000000</v>
      </c>
      <c r="K50" s="45">
        <v>461439736</v>
      </c>
      <c r="L50" s="45">
        <v>461439736</v>
      </c>
      <c r="M50" s="45">
        <v>461439736</v>
      </c>
      <c r="N50" s="45">
        <v>461439736</v>
      </c>
      <c r="O50" s="45">
        <v>461439736</v>
      </c>
      <c r="P50" s="45">
        <v>461439736</v>
      </c>
      <c r="Q50" s="45">
        <v>0</v>
      </c>
      <c r="R50" s="40">
        <v>0</v>
      </c>
      <c r="S50" s="40">
        <v>316560264</v>
      </c>
      <c r="T50" s="40">
        <v>40.688979948586102</v>
      </c>
      <c r="U50" s="40">
        <v>316560264</v>
      </c>
      <c r="V50" s="40">
        <v>40.688979948586102</v>
      </c>
      <c r="W50" s="40">
        <v>316560264</v>
      </c>
      <c r="X50" s="40">
        <v>0</v>
      </c>
      <c r="Y50" s="40">
        <v>0</v>
      </c>
    </row>
    <row r="51" spans="1:25" ht="39" x14ac:dyDescent="0.25">
      <c r="A51" s="41" t="s">
        <v>334</v>
      </c>
      <c r="B51" s="46" t="s">
        <v>335</v>
      </c>
      <c r="C51" s="45">
        <v>187200000</v>
      </c>
      <c r="D51" s="45">
        <v>0</v>
      </c>
      <c r="E51" s="45">
        <v>0</v>
      </c>
      <c r="F51" s="45">
        <v>0</v>
      </c>
      <c r="G51" s="45">
        <v>0</v>
      </c>
      <c r="H51" s="45">
        <v>187200000</v>
      </c>
      <c r="I51" s="45">
        <v>187200000</v>
      </c>
      <c r="J51" s="45">
        <v>187200000</v>
      </c>
      <c r="K51" s="45">
        <v>96599443</v>
      </c>
      <c r="L51" s="45">
        <v>96599443</v>
      </c>
      <c r="M51" s="45">
        <v>96599443</v>
      </c>
      <c r="N51" s="45">
        <v>96599443</v>
      </c>
      <c r="O51" s="45">
        <v>96599443</v>
      </c>
      <c r="P51" s="45">
        <v>96599443</v>
      </c>
      <c r="Q51" s="45">
        <v>0</v>
      </c>
      <c r="R51" s="40">
        <v>0</v>
      </c>
      <c r="S51" s="40">
        <v>90600557</v>
      </c>
      <c r="T51" s="40">
        <v>48.397733440170896</v>
      </c>
      <c r="U51" s="40">
        <v>90600557</v>
      </c>
      <c r="V51" s="40">
        <v>48.397733440170896</v>
      </c>
      <c r="W51" s="40">
        <v>90600557</v>
      </c>
      <c r="X51" s="40">
        <v>0</v>
      </c>
      <c r="Y51" s="40">
        <v>0</v>
      </c>
    </row>
    <row r="52" spans="1:25" ht="26.25" x14ac:dyDescent="0.25">
      <c r="A52" s="41" t="s">
        <v>336</v>
      </c>
      <c r="B52" s="46" t="s">
        <v>337</v>
      </c>
      <c r="C52" s="45">
        <v>0</v>
      </c>
      <c r="D52" s="45">
        <v>403440000</v>
      </c>
      <c r="E52" s="45">
        <v>0</v>
      </c>
      <c r="F52" s="45">
        <v>0</v>
      </c>
      <c r="G52" s="45">
        <v>0</v>
      </c>
      <c r="H52" s="45">
        <v>403440000</v>
      </c>
      <c r="I52" s="45">
        <v>403440000</v>
      </c>
      <c r="J52" s="45">
        <v>403440000</v>
      </c>
      <c r="K52" s="45">
        <v>259480324</v>
      </c>
      <c r="L52" s="45">
        <v>259480324</v>
      </c>
      <c r="M52" s="45">
        <v>259480324</v>
      </c>
      <c r="N52" s="45">
        <v>259480324</v>
      </c>
      <c r="O52" s="45">
        <v>259480324</v>
      </c>
      <c r="P52" s="45">
        <v>259480324</v>
      </c>
      <c r="Q52" s="45">
        <v>0</v>
      </c>
      <c r="R52" s="40">
        <v>0</v>
      </c>
      <c r="S52" s="40">
        <v>143959676</v>
      </c>
      <c r="T52" s="40">
        <v>35.683044814594496</v>
      </c>
      <c r="U52" s="40">
        <v>143959676</v>
      </c>
      <c r="V52" s="40">
        <v>35.683044814594496</v>
      </c>
      <c r="W52" s="40">
        <v>143959676</v>
      </c>
      <c r="X52" s="40">
        <v>0</v>
      </c>
      <c r="Y52" s="40">
        <v>0</v>
      </c>
    </row>
    <row r="53" spans="1:25" ht="64.5" x14ac:dyDescent="0.25">
      <c r="A53" s="41" t="s">
        <v>338</v>
      </c>
      <c r="B53" s="46" t="s">
        <v>339</v>
      </c>
      <c r="C53" s="45">
        <v>0</v>
      </c>
      <c r="D53" s="45">
        <v>374456</v>
      </c>
      <c r="E53" s="45">
        <v>0</v>
      </c>
      <c r="F53" s="45">
        <v>0</v>
      </c>
      <c r="G53" s="45">
        <v>0</v>
      </c>
      <c r="H53" s="45">
        <v>374456</v>
      </c>
      <c r="I53" s="45">
        <v>0</v>
      </c>
      <c r="J53" s="45">
        <v>0</v>
      </c>
      <c r="K53" s="45">
        <v>0</v>
      </c>
      <c r="L53" s="45">
        <v>0</v>
      </c>
      <c r="M53" s="45">
        <v>0</v>
      </c>
      <c r="N53" s="45">
        <v>0</v>
      </c>
      <c r="O53" s="45">
        <v>0</v>
      </c>
      <c r="P53" s="45">
        <v>0</v>
      </c>
      <c r="Q53" s="45">
        <v>374456</v>
      </c>
      <c r="R53" s="40">
        <v>100</v>
      </c>
      <c r="S53" s="40">
        <v>374456</v>
      </c>
      <c r="T53" s="40">
        <v>100</v>
      </c>
      <c r="U53" s="40">
        <v>374456</v>
      </c>
      <c r="V53" s="40">
        <v>100</v>
      </c>
      <c r="W53" s="40">
        <v>0</v>
      </c>
      <c r="X53" s="40">
        <v>0</v>
      </c>
      <c r="Y53" s="40">
        <v>0</v>
      </c>
    </row>
    <row r="54" spans="1:25" ht="39" x14ac:dyDescent="0.25">
      <c r="A54" s="41" t="s">
        <v>340</v>
      </c>
      <c r="B54" s="46" t="s">
        <v>341</v>
      </c>
      <c r="C54" s="45">
        <v>0</v>
      </c>
      <c r="D54" s="45">
        <v>120596</v>
      </c>
      <c r="E54" s="45">
        <v>0</v>
      </c>
      <c r="F54" s="45">
        <v>0</v>
      </c>
      <c r="G54" s="45">
        <v>0</v>
      </c>
      <c r="H54" s="45">
        <v>120596</v>
      </c>
      <c r="I54" s="45">
        <v>0</v>
      </c>
      <c r="J54" s="45">
        <v>0</v>
      </c>
      <c r="K54" s="45">
        <v>0</v>
      </c>
      <c r="L54" s="45">
        <v>0</v>
      </c>
      <c r="M54" s="45">
        <v>0</v>
      </c>
      <c r="N54" s="45">
        <v>0</v>
      </c>
      <c r="O54" s="45">
        <v>0</v>
      </c>
      <c r="P54" s="45">
        <v>0</v>
      </c>
      <c r="Q54" s="45">
        <v>120596</v>
      </c>
      <c r="R54" s="40">
        <v>100</v>
      </c>
      <c r="S54" s="40">
        <v>120596</v>
      </c>
      <c r="T54" s="40">
        <v>100</v>
      </c>
      <c r="U54" s="40">
        <v>120596</v>
      </c>
      <c r="V54" s="40">
        <v>100</v>
      </c>
      <c r="W54" s="40">
        <v>0</v>
      </c>
      <c r="X54" s="40">
        <v>0</v>
      </c>
      <c r="Y54" s="40">
        <v>0</v>
      </c>
    </row>
    <row r="55" spans="1:25" ht="39" x14ac:dyDescent="0.25">
      <c r="A55" s="41" t="s">
        <v>342</v>
      </c>
      <c r="B55" s="46" t="s">
        <v>343</v>
      </c>
      <c r="C55" s="45">
        <v>0</v>
      </c>
      <c r="D55" s="45">
        <v>305861</v>
      </c>
      <c r="E55" s="45">
        <v>0</v>
      </c>
      <c r="F55" s="45">
        <v>0</v>
      </c>
      <c r="G55" s="45">
        <v>0</v>
      </c>
      <c r="H55" s="45">
        <v>305861</v>
      </c>
      <c r="I55" s="45">
        <v>0</v>
      </c>
      <c r="J55" s="45">
        <v>0</v>
      </c>
      <c r="K55" s="45">
        <v>0</v>
      </c>
      <c r="L55" s="45">
        <v>0</v>
      </c>
      <c r="M55" s="45">
        <v>0</v>
      </c>
      <c r="N55" s="45">
        <v>0</v>
      </c>
      <c r="O55" s="45">
        <v>0</v>
      </c>
      <c r="P55" s="45">
        <v>0</v>
      </c>
      <c r="Q55" s="45">
        <v>305861</v>
      </c>
      <c r="R55" s="40">
        <v>100</v>
      </c>
      <c r="S55" s="40">
        <v>305861</v>
      </c>
      <c r="T55" s="40">
        <v>100</v>
      </c>
      <c r="U55" s="40">
        <v>305861</v>
      </c>
      <c r="V55" s="40">
        <v>100</v>
      </c>
      <c r="W55" s="40">
        <v>0</v>
      </c>
      <c r="X55" s="40">
        <v>0</v>
      </c>
      <c r="Y55" s="40">
        <v>0</v>
      </c>
    </row>
    <row r="56" spans="1:25" ht="39" x14ac:dyDescent="0.25">
      <c r="A56" s="41" t="s">
        <v>344</v>
      </c>
      <c r="B56" s="46" t="s">
        <v>345</v>
      </c>
      <c r="C56" s="45">
        <v>0</v>
      </c>
      <c r="D56" s="45">
        <v>82611976</v>
      </c>
      <c r="E56" s="45">
        <v>0</v>
      </c>
      <c r="F56" s="45">
        <v>0</v>
      </c>
      <c r="G56" s="45">
        <v>0</v>
      </c>
      <c r="H56" s="45">
        <v>82611976</v>
      </c>
      <c r="I56" s="45">
        <v>0</v>
      </c>
      <c r="J56" s="45">
        <v>0</v>
      </c>
      <c r="K56" s="45">
        <v>0</v>
      </c>
      <c r="L56" s="45">
        <v>0</v>
      </c>
      <c r="M56" s="45">
        <v>0</v>
      </c>
      <c r="N56" s="45">
        <v>0</v>
      </c>
      <c r="O56" s="45">
        <v>0</v>
      </c>
      <c r="P56" s="45">
        <v>0</v>
      </c>
      <c r="Q56" s="45">
        <v>82611976</v>
      </c>
      <c r="R56" s="40">
        <v>100</v>
      </c>
      <c r="S56" s="40">
        <v>82611976</v>
      </c>
      <c r="T56" s="40">
        <v>100</v>
      </c>
      <c r="U56" s="40">
        <v>82611976</v>
      </c>
      <c r="V56" s="40">
        <v>100</v>
      </c>
      <c r="W56" s="40">
        <v>0</v>
      </c>
      <c r="X56" s="40">
        <v>0</v>
      </c>
      <c r="Y56" s="40">
        <v>0</v>
      </c>
    </row>
    <row r="57" spans="1:25" ht="39" x14ac:dyDescent="0.25">
      <c r="A57" s="41" t="s">
        <v>346</v>
      </c>
      <c r="B57" s="46" t="s">
        <v>347</v>
      </c>
      <c r="C57" s="45">
        <v>0</v>
      </c>
      <c r="D57" s="45">
        <v>17388024</v>
      </c>
      <c r="E57" s="45">
        <v>0</v>
      </c>
      <c r="F57" s="45">
        <v>0</v>
      </c>
      <c r="G57" s="45">
        <v>0</v>
      </c>
      <c r="H57" s="45">
        <v>17388024</v>
      </c>
      <c r="I57" s="45">
        <v>0</v>
      </c>
      <c r="J57" s="45">
        <v>0</v>
      </c>
      <c r="K57" s="45">
        <v>0</v>
      </c>
      <c r="L57" s="45">
        <v>0</v>
      </c>
      <c r="M57" s="45">
        <v>0</v>
      </c>
      <c r="N57" s="45">
        <v>0</v>
      </c>
      <c r="O57" s="45">
        <v>0</v>
      </c>
      <c r="P57" s="45">
        <v>0</v>
      </c>
      <c r="Q57" s="45">
        <v>17388024</v>
      </c>
      <c r="R57" s="40">
        <v>100</v>
      </c>
      <c r="S57" s="40">
        <v>17388024</v>
      </c>
      <c r="T57" s="40">
        <v>100</v>
      </c>
      <c r="U57" s="40">
        <v>17388024</v>
      </c>
      <c r="V57" s="40">
        <v>100</v>
      </c>
      <c r="W57" s="40">
        <v>0</v>
      </c>
      <c r="X57" s="40">
        <v>0</v>
      </c>
      <c r="Y57" s="40">
        <v>0</v>
      </c>
    </row>
    <row r="58" spans="1:25" ht="26.25" x14ac:dyDescent="0.25">
      <c r="A58" s="50" t="s">
        <v>348</v>
      </c>
      <c r="B58" s="51" t="s">
        <v>349</v>
      </c>
      <c r="C58" s="52">
        <v>955216400</v>
      </c>
      <c r="D58" s="52">
        <v>56069172</v>
      </c>
      <c r="E58" s="52">
        <v>0</v>
      </c>
      <c r="F58" s="52">
        <v>0</v>
      </c>
      <c r="G58" s="52">
        <v>0</v>
      </c>
      <c r="H58" s="52">
        <v>1011285572</v>
      </c>
      <c r="I58" s="52">
        <v>955216400</v>
      </c>
      <c r="J58" s="52">
        <v>955216400</v>
      </c>
      <c r="K58" s="52">
        <v>351497731</v>
      </c>
      <c r="L58" s="52">
        <v>351497731</v>
      </c>
      <c r="M58" s="52">
        <v>351497731</v>
      </c>
      <c r="N58" s="52">
        <v>351497731</v>
      </c>
      <c r="O58" s="52">
        <v>351497731</v>
      </c>
      <c r="P58" s="52">
        <v>351497731</v>
      </c>
      <c r="Q58" s="45">
        <v>56069172</v>
      </c>
      <c r="R58" s="40">
        <v>5.5443460830864097</v>
      </c>
      <c r="S58" s="40">
        <v>659787841</v>
      </c>
      <c r="T58" s="40">
        <v>65.242485334300795</v>
      </c>
      <c r="U58" s="40">
        <v>659787841</v>
      </c>
      <c r="V58" s="40">
        <v>65.242485334300795</v>
      </c>
      <c r="W58" s="40">
        <v>603718669</v>
      </c>
      <c r="X58" s="40">
        <v>0</v>
      </c>
      <c r="Y58" s="40">
        <v>0</v>
      </c>
    </row>
    <row r="59" spans="1:25" ht="26.25" x14ac:dyDescent="0.25">
      <c r="A59" s="41" t="s">
        <v>350</v>
      </c>
      <c r="B59" s="46" t="s">
        <v>351</v>
      </c>
      <c r="C59" s="45">
        <v>873696400</v>
      </c>
      <c r="D59" s="45">
        <v>0</v>
      </c>
      <c r="E59" s="45">
        <v>0</v>
      </c>
      <c r="F59" s="45">
        <v>0</v>
      </c>
      <c r="G59" s="45">
        <v>0</v>
      </c>
      <c r="H59" s="45">
        <v>873696400</v>
      </c>
      <c r="I59" s="45">
        <v>873696400</v>
      </c>
      <c r="J59" s="45">
        <v>873696400</v>
      </c>
      <c r="K59" s="45">
        <v>348164400</v>
      </c>
      <c r="L59" s="45">
        <v>348164400</v>
      </c>
      <c r="M59" s="45">
        <v>348164400</v>
      </c>
      <c r="N59" s="45">
        <v>348164400</v>
      </c>
      <c r="O59" s="45">
        <v>348164400</v>
      </c>
      <c r="P59" s="45">
        <v>348164400</v>
      </c>
      <c r="Q59" s="45">
        <v>0</v>
      </c>
      <c r="R59" s="40">
        <v>0</v>
      </c>
      <c r="S59" s="40">
        <v>525532000</v>
      </c>
      <c r="T59" s="40">
        <v>60.150413805069995</v>
      </c>
      <c r="U59" s="40">
        <v>525532000</v>
      </c>
      <c r="V59" s="40">
        <v>60.150413805069995</v>
      </c>
      <c r="W59" s="40">
        <v>525532000</v>
      </c>
      <c r="X59" s="40">
        <v>0</v>
      </c>
      <c r="Y59" s="40">
        <v>0</v>
      </c>
    </row>
    <row r="60" spans="1:25" ht="26.25" x14ac:dyDescent="0.25">
      <c r="A60" s="41" t="s">
        <v>352</v>
      </c>
      <c r="B60" s="46" t="s">
        <v>353</v>
      </c>
      <c r="C60" s="45">
        <v>42120000</v>
      </c>
      <c r="D60" s="45">
        <v>0</v>
      </c>
      <c r="E60" s="45">
        <v>0</v>
      </c>
      <c r="F60" s="45">
        <v>0</v>
      </c>
      <c r="G60" s="45">
        <v>0</v>
      </c>
      <c r="H60" s="45">
        <v>42120000</v>
      </c>
      <c r="I60" s="45">
        <v>42120000</v>
      </c>
      <c r="J60" s="45">
        <v>42120000</v>
      </c>
      <c r="K60" s="45">
        <v>3333331</v>
      </c>
      <c r="L60" s="45">
        <v>3333331</v>
      </c>
      <c r="M60" s="45">
        <v>3333331</v>
      </c>
      <c r="N60" s="45">
        <v>3333331</v>
      </c>
      <c r="O60" s="45">
        <v>3333331</v>
      </c>
      <c r="P60" s="45">
        <v>3333331</v>
      </c>
      <c r="Q60" s="45">
        <v>0</v>
      </c>
      <c r="R60" s="40">
        <v>0</v>
      </c>
      <c r="S60" s="40">
        <v>38786669</v>
      </c>
      <c r="T60" s="40">
        <v>92.086108736942094</v>
      </c>
      <c r="U60" s="40">
        <v>38786669</v>
      </c>
      <c r="V60" s="40">
        <v>92.086108736942094</v>
      </c>
      <c r="W60" s="40">
        <v>38786669</v>
      </c>
      <c r="X60" s="40">
        <v>0</v>
      </c>
      <c r="Y60" s="40">
        <v>0</v>
      </c>
    </row>
    <row r="61" spans="1:25" ht="26.25" x14ac:dyDescent="0.25">
      <c r="A61" s="41" t="s">
        <v>354</v>
      </c>
      <c r="B61" s="46" t="s">
        <v>355</v>
      </c>
      <c r="C61" s="45">
        <v>23400000</v>
      </c>
      <c r="D61" s="45">
        <v>0</v>
      </c>
      <c r="E61" s="45">
        <v>0</v>
      </c>
      <c r="F61" s="45">
        <v>0</v>
      </c>
      <c r="G61" s="45">
        <v>0</v>
      </c>
      <c r="H61" s="45">
        <v>23400000</v>
      </c>
      <c r="I61" s="45">
        <v>23400000</v>
      </c>
      <c r="J61" s="45">
        <v>23400000</v>
      </c>
      <c r="K61" s="45">
        <v>0</v>
      </c>
      <c r="L61" s="45">
        <v>0</v>
      </c>
      <c r="M61" s="45">
        <v>0</v>
      </c>
      <c r="N61" s="45">
        <v>0</v>
      </c>
      <c r="O61" s="45">
        <v>0</v>
      </c>
      <c r="P61" s="45">
        <v>0</v>
      </c>
      <c r="Q61" s="45">
        <v>0</v>
      </c>
      <c r="R61" s="40">
        <v>0</v>
      </c>
      <c r="S61" s="40">
        <v>23400000</v>
      </c>
      <c r="T61" s="40">
        <v>100</v>
      </c>
      <c r="U61" s="40">
        <v>23400000</v>
      </c>
      <c r="V61" s="40">
        <v>100</v>
      </c>
      <c r="W61" s="40">
        <v>23400000</v>
      </c>
      <c r="X61" s="40">
        <v>0</v>
      </c>
      <c r="Y61" s="40">
        <v>0</v>
      </c>
    </row>
    <row r="62" spans="1:25" ht="15.75" x14ac:dyDescent="0.25">
      <c r="A62" s="41" t="s">
        <v>356</v>
      </c>
      <c r="B62" s="46" t="s">
        <v>357</v>
      </c>
      <c r="C62" s="45">
        <v>16000000</v>
      </c>
      <c r="D62" s="45">
        <v>0</v>
      </c>
      <c r="E62" s="45">
        <v>0</v>
      </c>
      <c r="F62" s="45">
        <v>0</v>
      </c>
      <c r="G62" s="45">
        <v>0</v>
      </c>
      <c r="H62" s="45">
        <v>16000000</v>
      </c>
      <c r="I62" s="45">
        <v>16000000</v>
      </c>
      <c r="J62" s="45">
        <v>16000000</v>
      </c>
      <c r="K62" s="45">
        <v>0</v>
      </c>
      <c r="L62" s="45">
        <v>0</v>
      </c>
      <c r="M62" s="45">
        <v>0</v>
      </c>
      <c r="N62" s="45">
        <v>0</v>
      </c>
      <c r="O62" s="45">
        <v>0</v>
      </c>
      <c r="P62" s="45">
        <v>0</v>
      </c>
      <c r="Q62" s="45">
        <v>0</v>
      </c>
      <c r="R62" s="40">
        <v>0</v>
      </c>
      <c r="S62" s="40">
        <v>16000000</v>
      </c>
      <c r="T62" s="40">
        <v>100</v>
      </c>
      <c r="U62" s="40">
        <v>16000000</v>
      </c>
      <c r="V62" s="40">
        <v>100</v>
      </c>
      <c r="W62" s="40">
        <v>16000000</v>
      </c>
      <c r="X62" s="40">
        <v>0</v>
      </c>
      <c r="Y62" s="40">
        <v>0</v>
      </c>
    </row>
    <row r="63" spans="1:25" ht="26.25" x14ac:dyDescent="0.25">
      <c r="A63" s="41" t="s">
        <v>358</v>
      </c>
      <c r="B63" s="46" t="s">
        <v>359</v>
      </c>
      <c r="C63" s="45">
        <v>0</v>
      </c>
      <c r="D63" s="45">
        <v>41069172</v>
      </c>
      <c r="E63" s="45">
        <v>0</v>
      </c>
      <c r="F63" s="45">
        <v>0</v>
      </c>
      <c r="G63" s="45">
        <v>0</v>
      </c>
      <c r="H63" s="45">
        <v>41069172</v>
      </c>
      <c r="I63" s="45">
        <v>0</v>
      </c>
      <c r="J63" s="45">
        <v>0</v>
      </c>
      <c r="K63" s="45">
        <v>0</v>
      </c>
      <c r="L63" s="45">
        <v>0</v>
      </c>
      <c r="M63" s="45">
        <v>0</v>
      </c>
      <c r="N63" s="45">
        <v>0</v>
      </c>
      <c r="O63" s="45">
        <v>0</v>
      </c>
      <c r="P63" s="45">
        <v>0</v>
      </c>
      <c r="Q63" s="45">
        <v>41069172</v>
      </c>
      <c r="R63" s="40">
        <v>100</v>
      </c>
      <c r="S63" s="40">
        <v>41069172</v>
      </c>
      <c r="T63" s="40">
        <v>100</v>
      </c>
      <c r="U63" s="40">
        <v>41069172</v>
      </c>
      <c r="V63" s="40">
        <v>100</v>
      </c>
      <c r="W63" s="40">
        <v>0</v>
      </c>
      <c r="X63" s="40">
        <v>0</v>
      </c>
      <c r="Y63" s="40">
        <v>0</v>
      </c>
    </row>
    <row r="64" spans="1:25" ht="26.25" x14ac:dyDescent="0.25">
      <c r="A64" s="41" t="s">
        <v>360</v>
      </c>
      <c r="B64" s="46" t="s">
        <v>361</v>
      </c>
      <c r="C64" s="45">
        <v>0</v>
      </c>
      <c r="D64" s="45">
        <v>15000000</v>
      </c>
      <c r="E64" s="45">
        <v>0</v>
      </c>
      <c r="F64" s="45">
        <v>0</v>
      </c>
      <c r="G64" s="45">
        <v>0</v>
      </c>
      <c r="H64" s="45">
        <v>15000000</v>
      </c>
      <c r="I64" s="45">
        <v>0</v>
      </c>
      <c r="J64" s="45">
        <v>0</v>
      </c>
      <c r="K64" s="45">
        <v>0</v>
      </c>
      <c r="L64" s="45">
        <v>0</v>
      </c>
      <c r="M64" s="45">
        <v>0</v>
      </c>
      <c r="N64" s="45">
        <v>0</v>
      </c>
      <c r="O64" s="45">
        <v>0</v>
      </c>
      <c r="P64" s="45">
        <v>0</v>
      </c>
      <c r="Q64" s="45">
        <v>15000000</v>
      </c>
      <c r="R64" s="40">
        <v>100</v>
      </c>
      <c r="S64" s="40">
        <v>15000000</v>
      </c>
      <c r="T64" s="40">
        <v>100</v>
      </c>
      <c r="U64" s="40">
        <v>15000000</v>
      </c>
      <c r="V64" s="40">
        <v>100</v>
      </c>
      <c r="W64" s="40">
        <v>0</v>
      </c>
      <c r="X64" s="40">
        <v>0</v>
      </c>
      <c r="Y64" s="40">
        <v>0</v>
      </c>
    </row>
    <row r="65" spans="1:25" ht="15.75" x14ac:dyDescent="0.25">
      <c r="A65" s="50" t="s">
        <v>362</v>
      </c>
      <c r="B65" s="51" t="s">
        <v>363</v>
      </c>
      <c r="C65" s="52">
        <v>137945951</v>
      </c>
      <c r="D65" s="52">
        <v>92000000</v>
      </c>
      <c r="E65" s="52">
        <v>0</v>
      </c>
      <c r="F65" s="52">
        <v>0</v>
      </c>
      <c r="G65" s="52">
        <v>0</v>
      </c>
      <c r="H65" s="52">
        <v>229945951</v>
      </c>
      <c r="I65" s="52">
        <v>137945951</v>
      </c>
      <c r="J65" s="52">
        <v>137945951</v>
      </c>
      <c r="K65" s="52">
        <v>64788500</v>
      </c>
      <c r="L65" s="52">
        <v>64788500</v>
      </c>
      <c r="M65" s="52">
        <v>64788500</v>
      </c>
      <c r="N65" s="52">
        <v>64788500</v>
      </c>
      <c r="O65" s="52">
        <v>64788500</v>
      </c>
      <c r="P65" s="52">
        <v>64788500</v>
      </c>
      <c r="Q65" s="45">
        <v>92000000</v>
      </c>
      <c r="R65" s="40">
        <v>40.009402035524403</v>
      </c>
      <c r="S65" s="40">
        <v>165157451</v>
      </c>
      <c r="T65" s="40">
        <v>71.824465828493814</v>
      </c>
      <c r="U65" s="40">
        <v>165157451</v>
      </c>
      <c r="V65" s="40">
        <v>71.824465828493814</v>
      </c>
      <c r="W65" s="40">
        <v>73157451</v>
      </c>
      <c r="X65" s="40">
        <v>0</v>
      </c>
      <c r="Y65" s="40">
        <v>0</v>
      </c>
    </row>
    <row r="66" spans="1:25" ht="26.25" x14ac:dyDescent="0.25">
      <c r="A66" s="41" t="s">
        <v>364</v>
      </c>
      <c r="B66" s="46" t="s">
        <v>365</v>
      </c>
      <c r="C66" s="45">
        <v>91145951</v>
      </c>
      <c r="D66" s="45">
        <v>0</v>
      </c>
      <c r="E66" s="45">
        <v>0</v>
      </c>
      <c r="F66" s="45">
        <v>0</v>
      </c>
      <c r="G66" s="45">
        <v>0</v>
      </c>
      <c r="H66" s="45">
        <v>91145951</v>
      </c>
      <c r="I66" s="45">
        <v>91145951</v>
      </c>
      <c r="J66" s="45">
        <v>91145951</v>
      </c>
      <c r="K66" s="45">
        <v>52788500</v>
      </c>
      <c r="L66" s="45">
        <v>52788500</v>
      </c>
      <c r="M66" s="45">
        <v>52788500</v>
      </c>
      <c r="N66" s="45">
        <v>52788500</v>
      </c>
      <c r="O66" s="45">
        <v>52788500</v>
      </c>
      <c r="P66" s="45">
        <v>52788500</v>
      </c>
      <c r="Q66" s="45">
        <v>0</v>
      </c>
      <c r="R66" s="40">
        <v>0</v>
      </c>
      <c r="S66" s="40">
        <v>38357451</v>
      </c>
      <c r="T66" s="40">
        <v>42.083549054197697</v>
      </c>
      <c r="U66" s="40">
        <v>38357451</v>
      </c>
      <c r="V66" s="40">
        <v>42.083549054197697</v>
      </c>
      <c r="W66" s="40">
        <v>38357451</v>
      </c>
      <c r="X66" s="40">
        <v>0</v>
      </c>
      <c r="Y66" s="40">
        <v>0</v>
      </c>
    </row>
    <row r="67" spans="1:25" ht="26.25" x14ac:dyDescent="0.25">
      <c r="A67" s="41" t="s">
        <v>366</v>
      </c>
      <c r="B67" s="46" t="s">
        <v>367</v>
      </c>
      <c r="C67" s="45">
        <v>46800000</v>
      </c>
      <c r="D67" s="45">
        <v>0</v>
      </c>
      <c r="E67" s="45">
        <v>0</v>
      </c>
      <c r="F67" s="45">
        <v>0</v>
      </c>
      <c r="G67" s="45">
        <v>0</v>
      </c>
      <c r="H67" s="45">
        <v>46800000</v>
      </c>
      <c r="I67" s="45">
        <v>46800000</v>
      </c>
      <c r="J67" s="45">
        <v>46800000</v>
      </c>
      <c r="K67" s="45">
        <v>12000000</v>
      </c>
      <c r="L67" s="45">
        <v>12000000</v>
      </c>
      <c r="M67" s="45">
        <v>12000000</v>
      </c>
      <c r="N67" s="45">
        <v>12000000</v>
      </c>
      <c r="O67" s="45">
        <v>12000000</v>
      </c>
      <c r="P67" s="45">
        <v>12000000</v>
      </c>
      <c r="Q67" s="45">
        <v>0</v>
      </c>
      <c r="R67" s="40">
        <v>0</v>
      </c>
      <c r="S67" s="40">
        <v>34800000</v>
      </c>
      <c r="T67" s="40">
        <v>74.358974358974407</v>
      </c>
      <c r="U67" s="40">
        <v>34800000</v>
      </c>
      <c r="V67" s="40">
        <v>74.358974358974407</v>
      </c>
      <c r="W67" s="40">
        <v>34800000</v>
      </c>
      <c r="X67" s="40">
        <v>0</v>
      </c>
      <c r="Y67" s="40">
        <v>0</v>
      </c>
    </row>
    <row r="68" spans="1:25" ht="26.25" x14ac:dyDescent="0.25">
      <c r="A68" s="41" t="s">
        <v>368</v>
      </c>
      <c r="B68" s="46" t="s">
        <v>369</v>
      </c>
      <c r="C68" s="45">
        <v>0</v>
      </c>
      <c r="D68" s="45">
        <v>92000000</v>
      </c>
      <c r="E68" s="45">
        <v>0</v>
      </c>
      <c r="F68" s="45">
        <v>0</v>
      </c>
      <c r="G68" s="45">
        <v>0</v>
      </c>
      <c r="H68" s="45">
        <v>92000000</v>
      </c>
      <c r="I68" s="45">
        <v>0</v>
      </c>
      <c r="J68" s="45">
        <v>0</v>
      </c>
      <c r="K68" s="45">
        <v>0</v>
      </c>
      <c r="L68" s="45">
        <v>0</v>
      </c>
      <c r="M68" s="45">
        <v>0</v>
      </c>
      <c r="N68" s="45">
        <v>0</v>
      </c>
      <c r="O68" s="45">
        <v>0</v>
      </c>
      <c r="P68" s="45">
        <v>0</v>
      </c>
      <c r="Q68" s="45">
        <v>92000000</v>
      </c>
      <c r="R68" s="40">
        <v>100</v>
      </c>
      <c r="S68" s="40">
        <v>92000000</v>
      </c>
      <c r="T68" s="40">
        <v>100</v>
      </c>
      <c r="U68" s="40">
        <v>92000000</v>
      </c>
      <c r="V68" s="40">
        <v>100</v>
      </c>
      <c r="W68" s="40">
        <v>0</v>
      </c>
      <c r="X68" s="40">
        <v>0</v>
      </c>
      <c r="Y68" s="40">
        <v>0</v>
      </c>
    </row>
    <row r="69" spans="1:25" ht="39" x14ac:dyDescent="0.25">
      <c r="A69" s="50" t="s">
        <v>370</v>
      </c>
      <c r="B69" s="51" t="s">
        <v>371</v>
      </c>
      <c r="C69" s="52">
        <v>202555415</v>
      </c>
      <c r="D69" s="52">
        <v>163716949</v>
      </c>
      <c r="E69" s="52">
        <v>0</v>
      </c>
      <c r="F69" s="52">
        <v>0</v>
      </c>
      <c r="G69" s="52">
        <v>0</v>
      </c>
      <c r="H69" s="52">
        <v>366272364</v>
      </c>
      <c r="I69" s="52">
        <v>202555415</v>
      </c>
      <c r="J69" s="52">
        <v>202555415</v>
      </c>
      <c r="K69" s="52">
        <v>81454283</v>
      </c>
      <c r="L69" s="52">
        <v>81454283</v>
      </c>
      <c r="M69" s="52">
        <v>81454283</v>
      </c>
      <c r="N69" s="52">
        <v>81454283</v>
      </c>
      <c r="O69" s="52">
        <v>81454283</v>
      </c>
      <c r="P69" s="52">
        <v>81454283</v>
      </c>
      <c r="Q69" s="45">
        <v>163716949</v>
      </c>
      <c r="R69" s="40">
        <v>44.698144083838102</v>
      </c>
      <c r="S69" s="40">
        <v>284818081</v>
      </c>
      <c r="T69" s="40">
        <v>77.761280673635497</v>
      </c>
      <c r="U69" s="40">
        <v>284818081</v>
      </c>
      <c r="V69" s="40">
        <v>77.761280673635497</v>
      </c>
      <c r="W69" s="40">
        <v>121101132</v>
      </c>
      <c r="X69" s="40">
        <v>0</v>
      </c>
      <c r="Y69" s="40">
        <v>0</v>
      </c>
    </row>
    <row r="70" spans="1:25" ht="39" x14ac:dyDescent="0.25">
      <c r="A70" s="41" t="s">
        <v>372</v>
      </c>
      <c r="B70" s="46" t="s">
        <v>373</v>
      </c>
      <c r="C70" s="45">
        <v>155755415</v>
      </c>
      <c r="D70" s="45">
        <v>0</v>
      </c>
      <c r="E70" s="45">
        <v>0</v>
      </c>
      <c r="F70" s="45">
        <v>0</v>
      </c>
      <c r="G70" s="45">
        <v>0</v>
      </c>
      <c r="H70" s="45">
        <v>155755415</v>
      </c>
      <c r="I70" s="45">
        <v>155755415</v>
      </c>
      <c r="J70" s="45">
        <v>155755415</v>
      </c>
      <c r="K70" s="45">
        <v>39345553</v>
      </c>
      <c r="L70" s="45">
        <v>39345553</v>
      </c>
      <c r="M70" s="45">
        <v>39345553</v>
      </c>
      <c r="N70" s="45">
        <v>39345553</v>
      </c>
      <c r="O70" s="45">
        <v>39345553</v>
      </c>
      <c r="P70" s="45">
        <v>39345553</v>
      </c>
      <c r="Q70" s="45">
        <v>0</v>
      </c>
      <c r="R70" s="40">
        <v>0</v>
      </c>
      <c r="S70" s="40">
        <v>116409862</v>
      </c>
      <c r="T70" s="40">
        <v>74.738885964253598</v>
      </c>
      <c r="U70" s="40">
        <v>116409862</v>
      </c>
      <c r="V70" s="40">
        <v>74.738885964253598</v>
      </c>
      <c r="W70" s="40">
        <v>116409862</v>
      </c>
      <c r="X70" s="40">
        <v>0</v>
      </c>
      <c r="Y70" s="40">
        <v>0</v>
      </c>
    </row>
    <row r="71" spans="1:25" ht="26.25" x14ac:dyDescent="0.25">
      <c r="A71" s="41" t="s">
        <v>374</v>
      </c>
      <c r="B71" s="46" t="s">
        <v>375</v>
      </c>
      <c r="C71" s="45">
        <v>46800000</v>
      </c>
      <c r="D71" s="45">
        <v>0</v>
      </c>
      <c r="E71" s="45">
        <v>0</v>
      </c>
      <c r="F71" s="45">
        <v>0</v>
      </c>
      <c r="G71" s="45">
        <v>0</v>
      </c>
      <c r="H71" s="45">
        <v>46800000</v>
      </c>
      <c r="I71" s="45">
        <v>46800000</v>
      </c>
      <c r="J71" s="45">
        <v>46800000</v>
      </c>
      <c r="K71" s="45">
        <v>42108730</v>
      </c>
      <c r="L71" s="45">
        <v>42108730</v>
      </c>
      <c r="M71" s="45">
        <v>42108730</v>
      </c>
      <c r="N71" s="45">
        <v>42108730</v>
      </c>
      <c r="O71" s="45">
        <v>42108730</v>
      </c>
      <c r="P71" s="45">
        <v>42108730</v>
      </c>
      <c r="Q71" s="45">
        <v>0</v>
      </c>
      <c r="R71" s="40">
        <v>0</v>
      </c>
      <c r="S71" s="40">
        <v>4691270</v>
      </c>
      <c r="T71" s="40">
        <v>10.0240811965812</v>
      </c>
      <c r="U71" s="40">
        <v>4691270</v>
      </c>
      <c r="V71" s="40">
        <v>10.0240811965812</v>
      </c>
      <c r="W71" s="40">
        <v>4691270</v>
      </c>
      <c r="X71" s="40">
        <v>0</v>
      </c>
      <c r="Y71" s="40">
        <v>0</v>
      </c>
    </row>
    <row r="72" spans="1:25" ht="26.25" x14ac:dyDescent="0.25">
      <c r="A72" s="41" t="s">
        <v>376</v>
      </c>
      <c r="B72" s="46" t="s">
        <v>377</v>
      </c>
      <c r="C72" s="45">
        <v>0</v>
      </c>
      <c r="D72" s="45">
        <v>193474</v>
      </c>
      <c r="E72" s="45">
        <v>0</v>
      </c>
      <c r="F72" s="45">
        <v>0</v>
      </c>
      <c r="G72" s="45">
        <v>0</v>
      </c>
      <c r="H72" s="45">
        <v>193474</v>
      </c>
      <c r="I72" s="45">
        <v>0</v>
      </c>
      <c r="J72" s="45">
        <v>0</v>
      </c>
      <c r="K72" s="45">
        <v>0</v>
      </c>
      <c r="L72" s="45">
        <v>0</v>
      </c>
      <c r="M72" s="45">
        <v>0</v>
      </c>
      <c r="N72" s="45">
        <v>0</v>
      </c>
      <c r="O72" s="45">
        <v>0</v>
      </c>
      <c r="P72" s="45">
        <v>0</v>
      </c>
      <c r="Q72" s="45">
        <v>193474</v>
      </c>
      <c r="R72" s="40">
        <v>100</v>
      </c>
      <c r="S72" s="40">
        <v>193474</v>
      </c>
      <c r="T72" s="40">
        <v>100</v>
      </c>
      <c r="U72" s="40">
        <v>193474</v>
      </c>
      <c r="V72" s="40">
        <v>100</v>
      </c>
      <c r="W72" s="40">
        <v>0</v>
      </c>
      <c r="X72" s="40">
        <v>0</v>
      </c>
      <c r="Y72" s="40">
        <v>0</v>
      </c>
    </row>
    <row r="73" spans="1:25" ht="26.25" x14ac:dyDescent="0.25">
      <c r="A73" s="41" t="s">
        <v>378</v>
      </c>
      <c r="B73" s="46" t="s">
        <v>379</v>
      </c>
      <c r="C73" s="45">
        <v>0</v>
      </c>
      <c r="D73" s="45">
        <v>54175966</v>
      </c>
      <c r="E73" s="45">
        <v>0</v>
      </c>
      <c r="F73" s="45">
        <v>0</v>
      </c>
      <c r="G73" s="45">
        <v>0</v>
      </c>
      <c r="H73" s="45">
        <v>54175966</v>
      </c>
      <c r="I73" s="45">
        <v>0</v>
      </c>
      <c r="J73" s="45">
        <v>0</v>
      </c>
      <c r="K73" s="45">
        <v>0</v>
      </c>
      <c r="L73" s="45">
        <v>0</v>
      </c>
      <c r="M73" s="45">
        <v>0</v>
      </c>
      <c r="N73" s="45">
        <v>0</v>
      </c>
      <c r="O73" s="45">
        <v>0</v>
      </c>
      <c r="P73" s="45">
        <v>0</v>
      </c>
      <c r="Q73" s="45">
        <v>54175966</v>
      </c>
      <c r="R73" s="40">
        <v>100</v>
      </c>
      <c r="S73" s="40">
        <v>54175966</v>
      </c>
      <c r="T73" s="40">
        <v>100</v>
      </c>
      <c r="U73" s="40">
        <v>54175966</v>
      </c>
      <c r="V73" s="40">
        <v>100</v>
      </c>
      <c r="W73" s="40">
        <v>0</v>
      </c>
      <c r="X73" s="40">
        <v>0</v>
      </c>
      <c r="Y73" s="40">
        <v>0</v>
      </c>
    </row>
    <row r="74" spans="1:25" ht="26.25" x14ac:dyDescent="0.25">
      <c r="A74" s="41" t="s">
        <v>380</v>
      </c>
      <c r="B74" s="46" t="s">
        <v>381</v>
      </c>
      <c r="C74" s="45">
        <v>0</v>
      </c>
      <c r="D74" s="45">
        <v>345217</v>
      </c>
      <c r="E74" s="45">
        <v>0</v>
      </c>
      <c r="F74" s="45">
        <v>0</v>
      </c>
      <c r="G74" s="45">
        <v>0</v>
      </c>
      <c r="H74" s="45">
        <v>345217</v>
      </c>
      <c r="I74" s="45">
        <v>0</v>
      </c>
      <c r="J74" s="45">
        <v>0</v>
      </c>
      <c r="K74" s="45">
        <v>0</v>
      </c>
      <c r="L74" s="45">
        <v>0</v>
      </c>
      <c r="M74" s="45">
        <v>0</v>
      </c>
      <c r="N74" s="45">
        <v>0</v>
      </c>
      <c r="O74" s="45">
        <v>0</v>
      </c>
      <c r="P74" s="45">
        <v>0</v>
      </c>
      <c r="Q74" s="45">
        <v>345217</v>
      </c>
      <c r="R74" s="40">
        <v>100</v>
      </c>
      <c r="S74" s="40">
        <v>345217</v>
      </c>
      <c r="T74" s="40">
        <v>100</v>
      </c>
      <c r="U74" s="40">
        <v>345217</v>
      </c>
      <c r="V74" s="40">
        <v>100</v>
      </c>
      <c r="W74" s="40">
        <v>0</v>
      </c>
      <c r="X74" s="40">
        <v>0</v>
      </c>
      <c r="Y74" s="40">
        <v>0</v>
      </c>
    </row>
    <row r="75" spans="1:25" ht="26.25" x14ac:dyDescent="0.25">
      <c r="A75" s="41" t="s">
        <v>382</v>
      </c>
      <c r="B75" s="46" t="s">
        <v>383</v>
      </c>
      <c r="C75" s="45">
        <v>0</v>
      </c>
      <c r="D75" s="45">
        <v>43143424</v>
      </c>
      <c r="E75" s="45">
        <v>0</v>
      </c>
      <c r="F75" s="45">
        <v>0</v>
      </c>
      <c r="G75" s="45">
        <v>0</v>
      </c>
      <c r="H75" s="45">
        <v>43143424</v>
      </c>
      <c r="I75" s="45">
        <v>0</v>
      </c>
      <c r="J75" s="45">
        <v>0</v>
      </c>
      <c r="K75" s="45">
        <v>0</v>
      </c>
      <c r="L75" s="45">
        <v>0</v>
      </c>
      <c r="M75" s="45">
        <v>0</v>
      </c>
      <c r="N75" s="45">
        <v>0</v>
      </c>
      <c r="O75" s="45">
        <v>0</v>
      </c>
      <c r="P75" s="45">
        <v>0</v>
      </c>
      <c r="Q75" s="45">
        <v>43143424</v>
      </c>
      <c r="R75" s="40">
        <v>100</v>
      </c>
      <c r="S75" s="40">
        <v>43143424</v>
      </c>
      <c r="T75" s="40">
        <v>100</v>
      </c>
      <c r="U75" s="40">
        <v>43143424</v>
      </c>
      <c r="V75" s="40">
        <v>100</v>
      </c>
      <c r="W75" s="40">
        <v>0</v>
      </c>
      <c r="X75" s="40">
        <v>0</v>
      </c>
      <c r="Y75" s="40">
        <v>0</v>
      </c>
    </row>
    <row r="76" spans="1:25" ht="26.25" x14ac:dyDescent="0.25">
      <c r="A76" s="41" t="s">
        <v>384</v>
      </c>
      <c r="B76" s="46" t="s">
        <v>385</v>
      </c>
      <c r="C76" s="45">
        <v>0</v>
      </c>
      <c r="D76" s="45">
        <v>65858868</v>
      </c>
      <c r="E76" s="45">
        <v>0</v>
      </c>
      <c r="F76" s="45">
        <v>0</v>
      </c>
      <c r="G76" s="45">
        <v>0</v>
      </c>
      <c r="H76" s="45">
        <v>65858868</v>
      </c>
      <c r="I76" s="45">
        <v>0</v>
      </c>
      <c r="J76" s="45">
        <v>0</v>
      </c>
      <c r="K76" s="45">
        <v>0</v>
      </c>
      <c r="L76" s="45">
        <v>0</v>
      </c>
      <c r="M76" s="45">
        <v>0</v>
      </c>
      <c r="N76" s="45">
        <v>0</v>
      </c>
      <c r="O76" s="45">
        <v>0</v>
      </c>
      <c r="P76" s="45">
        <v>0</v>
      </c>
      <c r="Q76" s="45">
        <v>65858868</v>
      </c>
      <c r="R76" s="40">
        <v>100</v>
      </c>
      <c r="S76" s="40">
        <v>65858868</v>
      </c>
      <c r="T76" s="40">
        <v>100</v>
      </c>
      <c r="U76" s="40">
        <v>65858868</v>
      </c>
      <c r="V76" s="40">
        <v>100</v>
      </c>
      <c r="W76" s="40">
        <v>0</v>
      </c>
      <c r="X76" s="40">
        <v>0</v>
      </c>
      <c r="Y76" s="40">
        <v>0</v>
      </c>
    </row>
    <row r="77" spans="1:25" ht="26.25" x14ac:dyDescent="0.25">
      <c r="A77" s="50" t="s">
        <v>386</v>
      </c>
      <c r="B77" s="51" t="s">
        <v>387</v>
      </c>
      <c r="C77" s="52">
        <v>543441280</v>
      </c>
      <c r="D77" s="52">
        <v>141378157</v>
      </c>
      <c r="E77" s="52">
        <v>0</v>
      </c>
      <c r="F77" s="52">
        <v>0</v>
      </c>
      <c r="G77" s="52">
        <v>0</v>
      </c>
      <c r="H77" s="52">
        <v>684819437</v>
      </c>
      <c r="I77" s="52">
        <v>684809763</v>
      </c>
      <c r="J77" s="52">
        <v>684809763</v>
      </c>
      <c r="K77" s="52">
        <v>209822873</v>
      </c>
      <c r="L77" s="52">
        <v>209822873</v>
      </c>
      <c r="M77" s="52">
        <v>209822873</v>
      </c>
      <c r="N77" s="52">
        <v>209822873</v>
      </c>
      <c r="O77" s="52">
        <v>209822873</v>
      </c>
      <c r="P77" s="52">
        <v>209822873</v>
      </c>
      <c r="Q77" s="45">
        <v>9674</v>
      </c>
      <c r="R77" s="40">
        <v>1.41263513815832E-3</v>
      </c>
      <c r="S77" s="40">
        <v>474996564</v>
      </c>
      <c r="T77" s="40">
        <v>69.360847303170203</v>
      </c>
      <c r="U77" s="40">
        <v>474996564</v>
      </c>
      <c r="V77" s="40">
        <v>69.360847303170203</v>
      </c>
      <c r="W77" s="40">
        <v>474986890</v>
      </c>
      <c r="X77" s="40">
        <v>0</v>
      </c>
      <c r="Y77" s="40">
        <v>0</v>
      </c>
    </row>
    <row r="78" spans="1:25" ht="15.75" x14ac:dyDescent="0.25">
      <c r="A78" s="50" t="s">
        <v>388</v>
      </c>
      <c r="B78" s="51" t="s">
        <v>389</v>
      </c>
      <c r="C78" s="52">
        <v>213002817</v>
      </c>
      <c r="D78" s="52">
        <v>0</v>
      </c>
      <c r="E78" s="52">
        <v>0</v>
      </c>
      <c r="F78" s="52">
        <v>0</v>
      </c>
      <c r="G78" s="52">
        <v>0</v>
      </c>
      <c r="H78" s="52">
        <v>213002817</v>
      </c>
      <c r="I78" s="52">
        <v>213002817</v>
      </c>
      <c r="J78" s="52">
        <v>213002817</v>
      </c>
      <c r="K78" s="52">
        <v>0</v>
      </c>
      <c r="L78" s="52">
        <v>0</v>
      </c>
      <c r="M78" s="52">
        <v>0</v>
      </c>
      <c r="N78" s="52">
        <v>0</v>
      </c>
      <c r="O78" s="52">
        <v>0</v>
      </c>
      <c r="P78" s="52">
        <v>0</v>
      </c>
      <c r="Q78" s="45">
        <v>0</v>
      </c>
      <c r="R78" s="40">
        <v>0</v>
      </c>
      <c r="S78" s="40">
        <v>213002817</v>
      </c>
      <c r="T78" s="40">
        <v>100</v>
      </c>
      <c r="U78" s="40">
        <v>213002817</v>
      </c>
      <c r="V78" s="40">
        <v>100</v>
      </c>
      <c r="W78" s="40">
        <v>213002817</v>
      </c>
      <c r="X78" s="40">
        <v>0</v>
      </c>
      <c r="Y78" s="40">
        <v>0</v>
      </c>
    </row>
    <row r="79" spans="1:25" ht="15.75" x14ac:dyDescent="0.25">
      <c r="A79" s="41" t="s">
        <v>390</v>
      </c>
      <c r="B79" s="46" t="s">
        <v>391</v>
      </c>
      <c r="C79" s="45">
        <v>213002817</v>
      </c>
      <c r="D79" s="45">
        <v>0</v>
      </c>
      <c r="E79" s="45">
        <v>0</v>
      </c>
      <c r="F79" s="45">
        <v>0</v>
      </c>
      <c r="G79" s="45">
        <v>0</v>
      </c>
      <c r="H79" s="45">
        <v>213002817</v>
      </c>
      <c r="I79" s="45">
        <v>213002817</v>
      </c>
      <c r="J79" s="45">
        <v>213002817</v>
      </c>
      <c r="K79" s="45">
        <v>0</v>
      </c>
      <c r="L79" s="45">
        <v>0</v>
      </c>
      <c r="M79" s="45">
        <v>0</v>
      </c>
      <c r="N79" s="45">
        <v>0</v>
      </c>
      <c r="O79" s="45">
        <v>0</v>
      </c>
      <c r="P79" s="45">
        <v>0</v>
      </c>
      <c r="Q79" s="45">
        <v>0</v>
      </c>
      <c r="R79" s="40">
        <v>0</v>
      </c>
      <c r="S79" s="40">
        <v>213002817</v>
      </c>
      <c r="T79" s="40">
        <v>100</v>
      </c>
      <c r="U79" s="40">
        <v>213002817</v>
      </c>
      <c r="V79" s="40">
        <v>100</v>
      </c>
      <c r="W79" s="40">
        <v>213002817</v>
      </c>
      <c r="X79" s="40">
        <v>0</v>
      </c>
      <c r="Y79" s="40">
        <v>0</v>
      </c>
    </row>
    <row r="80" spans="1:25" ht="15.75" x14ac:dyDescent="0.25">
      <c r="A80" s="50" t="s">
        <v>392</v>
      </c>
      <c r="B80" s="51" t="s">
        <v>393</v>
      </c>
      <c r="C80" s="52">
        <v>330438463</v>
      </c>
      <c r="D80" s="52">
        <v>141378157</v>
      </c>
      <c r="E80" s="52">
        <v>0</v>
      </c>
      <c r="F80" s="52">
        <v>0</v>
      </c>
      <c r="G80" s="52">
        <v>0</v>
      </c>
      <c r="H80" s="52">
        <v>471816620</v>
      </c>
      <c r="I80" s="52">
        <v>471806946</v>
      </c>
      <c r="J80" s="52">
        <v>471806946</v>
      </c>
      <c r="K80" s="52">
        <v>209822873</v>
      </c>
      <c r="L80" s="52">
        <v>209822873</v>
      </c>
      <c r="M80" s="52">
        <v>209822873</v>
      </c>
      <c r="N80" s="52">
        <v>209822873</v>
      </c>
      <c r="O80" s="52">
        <v>209822873</v>
      </c>
      <c r="P80" s="52">
        <v>209822873</v>
      </c>
      <c r="Q80" s="45">
        <v>9674</v>
      </c>
      <c r="R80" s="40">
        <v>2.0503728758007704E-3</v>
      </c>
      <c r="S80" s="40">
        <v>261993747</v>
      </c>
      <c r="T80" s="40">
        <v>55.528723638433902</v>
      </c>
      <c r="U80" s="40">
        <v>261993747</v>
      </c>
      <c r="V80" s="40">
        <v>55.528723638433902</v>
      </c>
      <c r="W80" s="40">
        <v>261984073</v>
      </c>
      <c r="X80" s="40">
        <v>0</v>
      </c>
      <c r="Y80" s="40">
        <v>0</v>
      </c>
    </row>
    <row r="81" spans="1:25" ht="26.25" x14ac:dyDescent="0.25">
      <c r="A81" s="41" t="s">
        <v>394</v>
      </c>
      <c r="B81" s="46" t="s">
        <v>395</v>
      </c>
      <c r="C81" s="45">
        <v>269598463</v>
      </c>
      <c r="D81" s="45">
        <v>0</v>
      </c>
      <c r="E81" s="45">
        <v>0</v>
      </c>
      <c r="F81" s="45">
        <v>0</v>
      </c>
      <c r="G81" s="45">
        <v>0</v>
      </c>
      <c r="H81" s="45">
        <v>269598463</v>
      </c>
      <c r="I81" s="45">
        <v>269598462</v>
      </c>
      <c r="J81" s="45">
        <v>269598462</v>
      </c>
      <c r="K81" s="45">
        <v>190322873</v>
      </c>
      <c r="L81" s="45">
        <v>190322873</v>
      </c>
      <c r="M81" s="45">
        <v>190322873</v>
      </c>
      <c r="N81" s="45">
        <v>190322873</v>
      </c>
      <c r="O81" s="45">
        <v>190322873</v>
      </c>
      <c r="P81" s="45">
        <v>190322873</v>
      </c>
      <c r="Q81" s="45">
        <v>1</v>
      </c>
      <c r="R81" s="40">
        <v>3.7092199594624499E-7</v>
      </c>
      <c r="S81" s="40">
        <v>79275590</v>
      </c>
      <c r="T81" s="40">
        <v>29.405060072616198</v>
      </c>
      <c r="U81" s="40">
        <v>79275590</v>
      </c>
      <c r="V81" s="40">
        <v>29.405060072616198</v>
      </c>
      <c r="W81" s="40">
        <v>79275589</v>
      </c>
      <c r="X81" s="40">
        <v>0</v>
      </c>
      <c r="Y81" s="40">
        <v>0</v>
      </c>
    </row>
    <row r="82" spans="1:25" ht="26.25" x14ac:dyDescent="0.25">
      <c r="A82" s="41" t="s">
        <v>396</v>
      </c>
      <c r="B82" s="46" t="s">
        <v>397</v>
      </c>
      <c r="C82" s="45">
        <v>60840000</v>
      </c>
      <c r="D82" s="45">
        <v>0</v>
      </c>
      <c r="E82" s="45">
        <v>0</v>
      </c>
      <c r="F82" s="45">
        <v>0</v>
      </c>
      <c r="G82" s="45">
        <v>0</v>
      </c>
      <c r="H82" s="45">
        <v>60840000</v>
      </c>
      <c r="I82" s="45">
        <v>60840000</v>
      </c>
      <c r="J82" s="45">
        <v>60840000</v>
      </c>
      <c r="K82" s="45">
        <v>19500000</v>
      </c>
      <c r="L82" s="45">
        <v>19500000</v>
      </c>
      <c r="M82" s="45">
        <v>19500000</v>
      </c>
      <c r="N82" s="45">
        <v>19500000</v>
      </c>
      <c r="O82" s="45">
        <v>19500000</v>
      </c>
      <c r="P82" s="45">
        <v>19500000</v>
      </c>
      <c r="Q82" s="45">
        <v>0</v>
      </c>
      <c r="R82" s="40">
        <v>0</v>
      </c>
      <c r="S82" s="40">
        <v>41340000</v>
      </c>
      <c r="T82" s="40">
        <v>67.948717948717899</v>
      </c>
      <c r="U82" s="40">
        <v>41340000</v>
      </c>
      <c r="V82" s="40">
        <v>67.948717948717899</v>
      </c>
      <c r="W82" s="40">
        <v>41340000</v>
      </c>
      <c r="X82" s="40">
        <v>0</v>
      </c>
      <c r="Y82" s="40">
        <v>0</v>
      </c>
    </row>
    <row r="83" spans="1:25" ht="39" x14ac:dyDescent="0.25">
      <c r="A83" s="41" t="s">
        <v>398</v>
      </c>
      <c r="B83" s="46" t="s">
        <v>399</v>
      </c>
      <c r="C83" s="45">
        <v>0</v>
      </c>
      <c r="D83" s="45">
        <v>141368484</v>
      </c>
      <c r="E83" s="45">
        <v>0</v>
      </c>
      <c r="F83" s="45">
        <v>0</v>
      </c>
      <c r="G83" s="45">
        <v>0</v>
      </c>
      <c r="H83" s="45">
        <v>141368484</v>
      </c>
      <c r="I83" s="45">
        <v>141368484</v>
      </c>
      <c r="J83" s="45">
        <v>141368484</v>
      </c>
      <c r="K83" s="45">
        <v>0</v>
      </c>
      <c r="L83" s="45">
        <v>0</v>
      </c>
      <c r="M83" s="45">
        <v>0</v>
      </c>
      <c r="N83" s="45">
        <v>0</v>
      </c>
      <c r="O83" s="45">
        <v>0</v>
      </c>
      <c r="P83" s="45">
        <v>0</v>
      </c>
      <c r="Q83" s="45">
        <v>0</v>
      </c>
      <c r="R83" s="40">
        <v>0</v>
      </c>
      <c r="S83" s="40">
        <v>141368484</v>
      </c>
      <c r="T83" s="40">
        <v>100</v>
      </c>
      <c r="U83" s="40">
        <v>141368484</v>
      </c>
      <c r="V83" s="40">
        <v>100</v>
      </c>
      <c r="W83" s="40">
        <v>141368484</v>
      </c>
      <c r="X83" s="40">
        <v>0</v>
      </c>
      <c r="Y83" s="40">
        <v>0</v>
      </c>
    </row>
    <row r="84" spans="1:25" ht="26.25" x14ac:dyDescent="0.25">
      <c r="A84" s="41" t="s">
        <v>400</v>
      </c>
      <c r="B84" s="46" t="s">
        <v>401</v>
      </c>
      <c r="C84" s="45">
        <v>0</v>
      </c>
      <c r="D84" s="45">
        <v>9673</v>
      </c>
      <c r="E84" s="45">
        <v>0</v>
      </c>
      <c r="F84" s="45">
        <v>0</v>
      </c>
      <c r="G84" s="45">
        <v>0</v>
      </c>
      <c r="H84" s="45">
        <v>9673</v>
      </c>
      <c r="I84" s="45">
        <v>0</v>
      </c>
      <c r="J84" s="45">
        <v>0</v>
      </c>
      <c r="K84" s="45">
        <v>0</v>
      </c>
      <c r="L84" s="45">
        <v>0</v>
      </c>
      <c r="M84" s="45">
        <v>0</v>
      </c>
      <c r="N84" s="45">
        <v>0</v>
      </c>
      <c r="O84" s="45">
        <v>0</v>
      </c>
      <c r="P84" s="45">
        <v>0</v>
      </c>
      <c r="Q84" s="45">
        <v>9673</v>
      </c>
      <c r="R84" s="40">
        <v>100</v>
      </c>
      <c r="S84" s="40">
        <v>9673</v>
      </c>
      <c r="T84" s="40">
        <v>100</v>
      </c>
      <c r="U84" s="40">
        <v>9673</v>
      </c>
      <c r="V84" s="40">
        <v>100</v>
      </c>
      <c r="W84" s="40">
        <v>0</v>
      </c>
      <c r="X84" s="40">
        <v>0</v>
      </c>
      <c r="Y84" s="40">
        <v>0</v>
      </c>
    </row>
    <row r="85" spans="1:25" ht="26.25" x14ac:dyDescent="0.25">
      <c r="A85" s="50" t="s">
        <v>402</v>
      </c>
      <c r="B85" s="51" t="s">
        <v>403</v>
      </c>
      <c r="C85" s="52">
        <v>60840000</v>
      </c>
      <c r="D85" s="52">
        <v>178090248</v>
      </c>
      <c r="E85" s="52">
        <v>0</v>
      </c>
      <c r="F85" s="52">
        <v>0</v>
      </c>
      <c r="G85" s="52">
        <v>0</v>
      </c>
      <c r="H85" s="52">
        <v>238930248</v>
      </c>
      <c r="I85" s="52">
        <v>0</v>
      </c>
      <c r="J85" s="52">
        <v>0</v>
      </c>
      <c r="K85" s="52">
        <v>0</v>
      </c>
      <c r="L85" s="52">
        <v>0</v>
      </c>
      <c r="M85" s="52">
        <v>0</v>
      </c>
      <c r="N85" s="52">
        <v>0</v>
      </c>
      <c r="O85" s="52">
        <v>0</v>
      </c>
      <c r="P85" s="52">
        <v>0</v>
      </c>
      <c r="Q85" s="45">
        <v>238930248</v>
      </c>
      <c r="R85" s="40">
        <v>100</v>
      </c>
      <c r="S85" s="40">
        <v>238930248</v>
      </c>
      <c r="T85" s="40">
        <v>100</v>
      </c>
      <c r="U85" s="40">
        <v>238930248</v>
      </c>
      <c r="V85" s="40">
        <v>100</v>
      </c>
      <c r="W85" s="40">
        <v>0</v>
      </c>
      <c r="X85" s="40">
        <v>0</v>
      </c>
      <c r="Y85" s="40">
        <v>0</v>
      </c>
    </row>
    <row r="86" spans="1:25" ht="26.25" x14ac:dyDescent="0.25">
      <c r="A86" s="41" t="s">
        <v>404</v>
      </c>
      <c r="B86" s="46" t="s">
        <v>405</v>
      </c>
      <c r="C86" s="45">
        <v>60840000</v>
      </c>
      <c r="D86" s="45">
        <v>0</v>
      </c>
      <c r="E86" s="45">
        <v>0</v>
      </c>
      <c r="F86" s="45">
        <v>0</v>
      </c>
      <c r="G86" s="45">
        <v>0</v>
      </c>
      <c r="H86" s="45">
        <v>60840000</v>
      </c>
      <c r="I86" s="45">
        <v>0</v>
      </c>
      <c r="J86" s="45">
        <v>0</v>
      </c>
      <c r="K86" s="45">
        <v>0</v>
      </c>
      <c r="L86" s="45">
        <v>0</v>
      </c>
      <c r="M86" s="45">
        <v>0</v>
      </c>
      <c r="N86" s="45">
        <v>0</v>
      </c>
      <c r="O86" s="45">
        <v>0</v>
      </c>
      <c r="P86" s="45">
        <v>0</v>
      </c>
      <c r="Q86" s="45">
        <v>60840000</v>
      </c>
      <c r="R86" s="40">
        <v>100</v>
      </c>
      <c r="S86" s="40">
        <v>60840000</v>
      </c>
      <c r="T86" s="40">
        <v>100</v>
      </c>
      <c r="U86" s="40">
        <v>60840000</v>
      </c>
      <c r="V86" s="40">
        <v>100</v>
      </c>
      <c r="W86" s="40">
        <v>0</v>
      </c>
      <c r="X86" s="40">
        <v>0</v>
      </c>
      <c r="Y86" s="40">
        <v>0</v>
      </c>
    </row>
    <row r="87" spans="1:25" ht="26.25" x14ac:dyDescent="0.25">
      <c r="A87" s="41" t="s">
        <v>406</v>
      </c>
      <c r="B87" s="46" t="s">
        <v>407</v>
      </c>
      <c r="C87" s="45">
        <v>0</v>
      </c>
      <c r="D87" s="45">
        <v>130090248</v>
      </c>
      <c r="E87" s="45">
        <v>0</v>
      </c>
      <c r="F87" s="45">
        <v>0</v>
      </c>
      <c r="G87" s="45">
        <v>0</v>
      </c>
      <c r="H87" s="45">
        <v>130090248</v>
      </c>
      <c r="I87" s="45">
        <v>0</v>
      </c>
      <c r="J87" s="45">
        <v>0</v>
      </c>
      <c r="K87" s="45">
        <v>0</v>
      </c>
      <c r="L87" s="45">
        <v>0</v>
      </c>
      <c r="M87" s="45">
        <v>0</v>
      </c>
      <c r="N87" s="45">
        <v>0</v>
      </c>
      <c r="O87" s="45">
        <v>0</v>
      </c>
      <c r="P87" s="45">
        <v>0</v>
      </c>
      <c r="Q87" s="45">
        <v>130090248</v>
      </c>
      <c r="R87" s="40">
        <v>100</v>
      </c>
      <c r="S87" s="40">
        <v>130090248</v>
      </c>
      <c r="T87" s="40">
        <v>100</v>
      </c>
      <c r="U87" s="40">
        <v>130090248</v>
      </c>
      <c r="V87" s="40">
        <v>100</v>
      </c>
      <c r="W87" s="40">
        <v>0</v>
      </c>
      <c r="X87" s="40">
        <v>0</v>
      </c>
      <c r="Y87" s="40">
        <v>0</v>
      </c>
    </row>
    <row r="88" spans="1:25" ht="15.75" x14ac:dyDescent="0.25">
      <c r="A88" s="41" t="s">
        <v>408</v>
      </c>
      <c r="B88" s="46" t="s">
        <v>409</v>
      </c>
      <c r="C88" s="45">
        <v>0</v>
      </c>
      <c r="D88" s="45">
        <v>16000000</v>
      </c>
      <c r="E88" s="45">
        <v>0</v>
      </c>
      <c r="F88" s="45">
        <v>0</v>
      </c>
      <c r="G88" s="45">
        <v>0</v>
      </c>
      <c r="H88" s="45">
        <v>16000000</v>
      </c>
      <c r="I88" s="45">
        <v>0</v>
      </c>
      <c r="J88" s="45">
        <v>0</v>
      </c>
      <c r="K88" s="45">
        <v>0</v>
      </c>
      <c r="L88" s="45">
        <v>0</v>
      </c>
      <c r="M88" s="45">
        <v>0</v>
      </c>
      <c r="N88" s="45">
        <v>0</v>
      </c>
      <c r="O88" s="45">
        <v>0</v>
      </c>
      <c r="P88" s="45">
        <v>0</v>
      </c>
      <c r="Q88" s="45">
        <v>16000000</v>
      </c>
      <c r="R88" s="40">
        <v>100</v>
      </c>
      <c r="S88" s="40">
        <v>16000000</v>
      </c>
      <c r="T88" s="40">
        <v>100</v>
      </c>
      <c r="U88" s="40">
        <v>16000000</v>
      </c>
      <c r="V88" s="40">
        <v>100</v>
      </c>
      <c r="W88" s="40">
        <v>0</v>
      </c>
      <c r="X88" s="40">
        <v>0</v>
      </c>
      <c r="Y88" s="40">
        <v>0</v>
      </c>
    </row>
    <row r="89" spans="1:25" ht="15.75" x14ac:dyDescent="0.25">
      <c r="A89" s="41" t="s">
        <v>410</v>
      </c>
      <c r="B89" s="46" t="s">
        <v>411</v>
      </c>
      <c r="C89" s="45">
        <v>0</v>
      </c>
      <c r="D89" s="45">
        <v>32000000</v>
      </c>
      <c r="E89" s="45">
        <v>0</v>
      </c>
      <c r="F89" s="45">
        <v>0</v>
      </c>
      <c r="G89" s="45">
        <v>0</v>
      </c>
      <c r="H89" s="45">
        <v>32000000</v>
      </c>
      <c r="I89" s="45">
        <v>0</v>
      </c>
      <c r="J89" s="45">
        <v>0</v>
      </c>
      <c r="K89" s="45">
        <v>0</v>
      </c>
      <c r="L89" s="45">
        <v>0</v>
      </c>
      <c r="M89" s="45">
        <v>0</v>
      </c>
      <c r="N89" s="45">
        <v>0</v>
      </c>
      <c r="O89" s="45">
        <v>0</v>
      </c>
      <c r="P89" s="45">
        <v>0</v>
      </c>
      <c r="Q89" s="45">
        <v>32000000</v>
      </c>
      <c r="R89" s="40">
        <v>100</v>
      </c>
      <c r="S89" s="40">
        <v>32000000</v>
      </c>
      <c r="T89" s="40">
        <v>100</v>
      </c>
      <c r="U89" s="40">
        <v>32000000</v>
      </c>
      <c r="V89" s="40">
        <v>100</v>
      </c>
      <c r="W89" s="40">
        <v>0</v>
      </c>
      <c r="X89" s="40">
        <v>0</v>
      </c>
      <c r="Y89" s="40">
        <v>0</v>
      </c>
    </row>
    <row r="90" spans="1:25" ht="15.75" x14ac:dyDescent="0.25">
      <c r="A90" s="47" t="s">
        <v>412</v>
      </c>
      <c r="B90" s="48" t="s">
        <v>413</v>
      </c>
      <c r="C90" s="49">
        <v>3946648779</v>
      </c>
      <c r="D90" s="49">
        <v>800000000</v>
      </c>
      <c r="E90" s="49">
        <v>0</v>
      </c>
      <c r="F90" s="49">
        <v>284000000</v>
      </c>
      <c r="G90" s="49">
        <v>284000000</v>
      </c>
      <c r="H90" s="49">
        <v>4746648779</v>
      </c>
      <c r="I90" s="49">
        <v>2337409000</v>
      </c>
      <c r="J90" s="49">
        <v>2337409000</v>
      </c>
      <c r="K90" s="49">
        <v>575000000</v>
      </c>
      <c r="L90" s="49">
        <v>575000000</v>
      </c>
      <c r="M90" s="49">
        <v>575000000</v>
      </c>
      <c r="N90" s="49">
        <v>575000000</v>
      </c>
      <c r="O90" s="49">
        <v>575000000</v>
      </c>
      <c r="P90" s="49">
        <v>575000000</v>
      </c>
      <c r="Q90" s="45">
        <v>2409239779</v>
      </c>
      <c r="R90" s="40">
        <v>50.7566472931154</v>
      </c>
      <c r="S90" s="40">
        <v>4171648779</v>
      </c>
      <c r="T90" s="40">
        <v>87.886190304538601</v>
      </c>
      <c r="U90" s="40">
        <v>4171648779</v>
      </c>
      <c r="V90" s="40">
        <v>87.886190304538601</v>
      </c>
      <c r="W90" s="40">
        <v>1762409000</v>
      </c>
      <c r="X90" s="40">
        <v>0</v>
      </c>
      <c r="Y90" s="40">
        <v>0</v>
      </c>
    </row>
    <row r="91" spans="1:25" ht="15.75" x14ac:dyDescent="0.25">
      <c r="A91" s="50" t="s">
        <v>414</v>
      </c>
      <c r="B91" s="51" t="s">
        <v>413</v>
      </c>
      <c r="C91" s="52">
        <v>3946648779</v>
      </c>
      <c r="D91" s="52">
        <v>800000000</v>
      </c>
      <c r="E91" s="52">
        <v>0</v>
      </c>
      <c r="F91" s="52">
        <v>284000000</v>
      </c>
      <c r="G91" s="52">
        <v>284000000</v>
      </c>
      <c r="H91" s="52">
        <v>4746648779</v>
      </c>
      <c r="I91" s="52">
        <v>2337409000</v>
      </c>
      <c r="J91" s="52">
        <v>2337409000</v>
      </c>
      <c r="K91" s="52">
        <v>575000000</v>
      </c>
      <c r="L91" s="52">
        <v>575000000</v>
      </c>
      <c r="M91" s="52">
        <v>575000000</v>
      </c>
      <c r="N91" s="52">
        <v>575000000</v>
      </c>
      <c r="O91" s="52">
        <v>575000000</v>
      </c>
      <c r="P91" s="52">
        <v>575000000</v>
      </c>
      <c r="Q91" s="45">
        <v>2409239779</v>
      </c>
      <c r="R91" s="40">
        <v>50.7566472931154</v>
      </c>
      <c r="S91" s="40">
        <v>4171648779</v>
      </c>
      <c r="T91" s="40">
        <v>87.886190304538601</v>
      </c>
      <c r="U91" s="40">
        <v>4171648779</v>
      </c>
      <c r="V91" s="40">
        <v>87.886190304538601</v>
      </c>
      <c r="W91" s="40">
        <v>1762409000</v>
      </c>
      <c r="X91" s="40">
        <v>0</v>
      </c>
      <c r="Y91" s="40">
        <v>0</v>
      </c>
    </row>
    <row r="92" spans="1:25" ht="15.75" x14ac:dyDescent="0.25">
      <c r="A92" s="50" t="s">
        <v>415</v>
      </c>
      <c r="B92" s="51" t="s">
        <v>416</v>
      </c>
      <c r="C92" s="52">
        <v>3946648779</v>
      </c>
      <c r="D92" s="52">
        <v>800000000</v>
      </c>
      <c r="E92" s="52">
        <v>0</v>
      </c>
      <c r="F92" s="52">
        <v>284000000</v>
      </c>
      <c r="G92" s="52">
        <v>284000000</v>
      </c>
      <c r="H92" s="52">
        <v>4746648779</v>
      </c>
      <c r="I92" s="52">
        <v>2337409000</v>
      </c>
      <c r="J92" s="52">
        <v>2337409000</v>
      </c>
      <c r="K92" s="52">
        <v>575000000</v>
      </c>
      <c r="L92" s="52">
        <v>575000000</v>
      </c>
      <c r="M92" s="52">
        <v>575000000</v>
      </c>
      <c r="N92" s="52">
        <v>575000000</v>
      </c>
      <c r="O92" s="52">
        <v>575000000</v>
      </c>
      <c r="P92" s="52">
        <v>575000000</v>
      </c>
      <c r="Q92" s="45">
        <v>2409239779</v>
      </c>
      <c r="R92" s="40">
        <v>50.7566472931154</v>
      </c>
      <c r="S92" s="40">
        <v>4171648779</v>
      </c>
      <c r="T92" s="40">
        <v>87.886190304538601</v>
      </c>
      <c r="U92" s="40">
        <v>4171648779</v>
      </c>
      <c r="V92" s="40">
        <v>87.886190304538601</v>
      </c>
      <c r="W92" s="40">
        <v>1762409000</v>
      </c>
      <c r="X92" s="40">
        <v>0</v>
      </c>
      <c r="Y92" s="40">
        <v>0</v>
      </c>
    </row>
    <row r="93" spans="1:25" ht="26.25" x14ac:dyDescent="0.25">
      <c r="A93" s="50" t="s">
        <v>417</v>
      </c>
      <c r="B93" s="51" t="s">
        <v>418</v>
      </c>
      <c r="C93" s="52">
        <v>500000000</v>
      </c>
      <c r="D93" s="52">
        <v>0</v>
      </c>
      <c r="E93" s="52">
        <v>0</v>
      </c>
      <c r="F93" s="52">
        <v>0</v>
      </c>
      <c r="G93" s="52">
        <v>284000000</v>
      </c>
      <c r="H93" s="52">
        <v>216000000</v>
      </c>
      <c r="I93" s="52">
        <v>215845000</v>
      </c>
      <c r="J93" s="52">
        <v>215845000</v>
      </c>
      <c r="K93" s="52">
        <v>44000000</v>
      </c>
      <c r="L93" s="52">
        <v>44000000</v>
      </c>
      <c r="M93" s="52">
        <v>44000000</v>
      </c>
      <c r="N93" s="52">
        <v>44000000</v>
      </c>
      <c r="O93" s="52">
        <v>44000000</v>
      </c>
      <c r="P93" s="52">
        <v>44000000</v>
      </c>
      <c r="Q93" s="45">
        <v>155000</v>
      </c>
      <c r="R93" s="40">
        <v>7.17592592592593E-2</v>
      </c>
      <c r="S93" s="40">
        <v>172000000</v>
      </c>
      <c r="T93" s="40">
        <v>79.629629629629605</v>
      </c>
      <c r="U93" s="40">
        <v>172000000</v>
      </c>
      <c r="V93" s="40">
        <v>79.629629629629605</v>
      </c>
      <c r="W93" s="40">
        <v>171845000</v>
      </c>
      <c r="X93" s="40">
        <v>0</v>
      </c>
      <c r="Y93" s="40">
        <v>0</v>
      </c>
    </row>
    <row r="94" spans="1:25" ht="26.25" x14ac:dyDescent="0.25">
      <c r="A94" s="41" t="s">
        <v>419</v>
      </c>
      <c r="B94" s="46" t="s">
        <v>420</v>
      </c>
      <c r="C94" s="45">
        <v>500000000</v>
      </c>
      <c r="D94" s="45">
        <v>0</v>
      </c>
      <c r="E94" s="45">
        <v>0</v>
      </c>
      <c r="F94" s="45">
        <v>0</v>
      </c>
      <c r="G94" s="45">
        <v>284000000</v>
      </c>
      <c r="H94" s="45">
        <v>216000000</v>
      </c>
      <c r="I94" s="45">
        <v>215845000</v>
      </c>
      <c r="J94" s="45">
        <v>215845000</v>
      </c>
      <c r="K94" s="45">
        <v>44000000</v>
      </c>
      <c r="L94" s="45">
        <v>44000000</v>
      </c>
      <c r="M94" s="45">
        <v>44000000</v>
      </c>
      <c r="N94" s="45">
        <v>44000000</v>
      </c>
      <c r="O94" s="45">
        <v>44000000</v>
      </c>
      <c r="P94" s="45">
        <v>44000000</v>
      </c>
      <c r="Q94" s="45">
        <v>155000</v>
      </c>
      <c r="R94" s="40">
        <v>7.17592592592593E-2</v>
      </c>
      <c r="S94" s="40">
        <v>172000000</v>
      </c>
      <c r="T94" s="40">
        <v>79.629629629629605</v>
      </c>
      <c r="U94" s="40">
        <v>172000000</v>
      </c>
      <c r="V94" s="40">
        <v>79.629629629629605</v>
      </c>
      <c r="W94" s="40">
        <v>171845000</v>
      </c>
      <c r="X94" s="40">
        <v>0</v>
      </c>
      <c r="Y94" s="40">
        <v>0</v>
      </c>
    </row>
    <row r="95" spans="1:25" ht="26.25" x14ac:dyDescent="0.25">
      <c r="A95" s="50" t="s">
        <v>421</v>
      </c>
      <c r="B95" s="51" t="s">
        <v>422</v>
      </c>
      <c r="C95" s="52">
        <v>200000000</v>
      </c>
      <c r="D95" s="52">
        <v>800000000</v>
      </c>
      <c r="E95" s="52">
        <v>0</v>
      </c>
      <c r="F95" s="52">
        <v>0</v>
      </c>
      <c r="G95" s="52">
        <v>0</v>
      </c>
      <c r="H95" s="52">
        <v>1000000000</v>
      </c>
      <c r="I95" s="52">
        <v>200000000</v>
      </c>
      <c r="J95" s="52">
        <v>200000000</v>
      </c>
      <c r="K95" s="52">
        <v>44000000</v>
      </c>
      <c r="L95" s="52">
        <v>44000000</v>
      </c>
      <c r="M95" s="52">
        <v>44000000</v>
      </c>
      <c r="N95" s="52">
        <v>44000000</v>
      </c>
      <c r="O95" s="52">
        <v>44000000</v>
      </c>
      <c r="P95" s="52">
        <v>44000000</v>
      </c>
      <c r="Q95" s="45">
        <v>800000000</v>
      </c>
      <c r="R95" s="40">
        <v>80</v>
      </c>
      <c r="S95" s="40">
        <v>956000000</v>
      </c>
      <c r="T95" s="40">
        <v>95.600000000000009</v>
      </c>
      <c r="U95" s="40">
        <v>956000000</v>
      </c>
      <c r="V95" s="40">
        <v>95.600000000000009</v>
      </c>
      <c r="W95" s="40">
        <v>156000000</v>
      </c>
      <c r="X95" s="40">
        <v>0</v>
      </c>
      <c r="Y95" s="40">
        <v>0</v>
      </c>
    </row>
    <row r="96" spans="1:25" ht="15.75" x14ac:dyDescent="0.25">
      <c r="A96" s="41" t="s">
        <v>423</v>
      </c>
      <c r="B96" s="46" t="s">
        <v>424</v>
      </c>
      <c r="C96" s="45">
        <v>200000000</v>
      </c>
      <c r="D96" s="45">
        <v>0</v>
      </c>
      <c r="E96" s="45">
        <v>0</v>
      </c>
      <c r="F96" s="45">
        <v>0</v>
      </c>
      <c r="G96" s="45">
        <v>0</v>
      </c>
      <c r="H96" s="45">
        <v>200000000</v>
      </c>
      <c r="I96" s="45">
        <v>200000000</v>
      </c>
      <c r="J96" s="45">
        <v>200000000</v>
      </c>
      <c r="K96" s="45">
        <v>44000000</v>
      </c>
      <c r="L96" s="45">
        <v>44000000</v>
      </c>
      <c r="M96" s="45">
        <v>44000000</v>
      </c>
      <c r="N96" s="45">
        <v>44000000</v>
      </c>
      <c r="O96" s="45">
        <v>44000000</v>
      </c>
      <c r="P96" s="45">
        <v>44000000</v>
      </c>
      <c r="Q96" s="45">
        <v>0</v>
      </c>
      <c r="R96" s="40">
        <v>0</v>
      </c>
      <c r="S96" s="40">
        <v>156000000</v>
      </c>
      <c r="T96" s="40">
        <v>78</v>
      </c>
      <c r="U96" s="40">
        <v>156000000</v>
      </c>
      <c r="V96" s="40">
        <v>78</v>
      </c>
      <c r="W96" s="40">
        <v>156000000</v>
      </c>
      <c r="X96" s="40">
        <v>0</v>
      </c>
      <c r="Y96" s="40">
        <v>0</v>
      </c>
    </row>
    <row r="97" spans="1:25" ht="26.25" x14ac:dyDescent="0.25">
      <c r="A97" s="41" t="s">
        <v>425</v>
      </c>
      <c r="B97" s="46" t="s">
        <v>426</v>
      </c>
      <c r="C97" s="45">
        <v>0</v>
      </c>
      <c r="D97" s="45">
        <v>800000000</v>
      </c>
      <c r="E97" s="45">
        <v>0</v>
      </c>
      <c r="F97" s="45">
        <v>0</v>
      </c>
      <c r="G97" s="45">
        <v>0</v>
      </c>
      <c r="H97" s="45">
        <v>800000000</v>
      </c>
      <c r="I97" s="45">
        <v>0</v>
      </c>
      <c r="J97" s="45">
        <v>0</v>
      </c>
      <c r="K97" s="45">
        <v>0</v>
      </c>
      <c r="L97" s="45">
        <v>0</v>
      </c>
      <c r="M97" s="45">
        <v>0</v>
      </c>
      <c r="N97" s="45">
        <v>0</v>
      </c>
      <c r="O97" s="45">
        <v>0</v>
      </c>
      <c r="P97" s="45">
        <v>0</v>
      </c>
      <c r="Q97" s="45">
        <v>800000000</v>
      </c>
      <c r="R97" s="40">
        <v>100</v>
      </c>
      <c r="S97" s="40">
        <v>800000000</v>
      </c>
      <c r="T97" s="40">
        <v>100</v>
      </c>
      <c r="U97" s="40">
        <v>800000000</v>
      </c>
      <c r="V97" s="40">
        <v>100</v>
      </c>
      <c r="W97" s="40">
        <v>0</v>
      </c>
      <c r="X97" s="40">
        <v>0</v>
      </c>
      <c r="Y97" s="40">
        <v>0</v>
      </c>
    </row>
    <row r="98" spans="1:25" ht="39" x14ac:dyDescent="0.25">
      <c r="A98" s="50" t="s">
        <v>427</v>
      </c>
      <c r="B98" s="51" t="s">
        <v>428</v>
      </c>
      <c r="C98" s="52">
        <v>600000000</v>
      </c>
      <c r="D98" s="52">
        <v>0</v>
      </c>
      <c r="E98" s="52">
        <v>0</v>
      </c>
      <c r="F98" s="52">
        <v>0</v>
      </c>
      <c r="G98" s="52">
        <v>0</v>
      </c>
      <c r="H98" s="52">
        <v>600000000</v>
      </c>
      <c r="I98" s="52">
        <v>600000000</v>
      </c>
      <c r="J98" s="52">
        <v>600000000</v>
      </c>
      <c r="K98" s="52">
        <v>0</v>
      </c>
      <c r="L98" s="52">
        <v>0</v>
      </c>
      <c r="M98" s="52">
        <v>0</v>
      </c>
      <c r="N98" s="52">
        <v>0</v>
      </c>
      <c r="O98" s="52">
        <v>0</v>
      </c>
      <c r="P98" s="52">
        <v>0</v>
      </c>
      <c r="Q98" s="45">
        <v>0</v>
      </c>
      <c r="R98" s="40">
        <v>0</v>
      </c>
      <c r="S98" s="40">
        <v>600000000</v>
      </c>
      <c r="T98" s="40">
        <v>100</v>
      </c>
      <c r="U98" s="40">
        <v>600000000</v>
      </c>
      <c r="V98" s="40">
        <v>100</v>
      </c>
      <c r="W98" s="40">
        <v>600000000</v>
      </c>
      <c r="X98" s="40">
        <v>0</v>
      </c>
      <c r="Y98" s="40">
        <v>0</v>
      </c>
    </row>
    <row r="99" spans="1:25" ht="15.75" x14ac:dyDescent="0.25">
      <c r="A99" s="41" t="s">
        <v>429</v>
      </c>
      <c r="B99" s="46" t="s">
        <v>430</v>
      </c>
      <c r="C99" s="45">
        <v>600000000</v>
      </c>
      <c r="D99" s="45">
        <v>0</v>
      </c>
      <c r="E99" s="45">
        <v>0</v>
      </c>
      <c r="F99" s="45">
        <v>0</v>
      </c>
      <c r="G99" s="45">
        <v>0</v>
      </c>
      <c r="H99" s="45">
        <v>600000000</v>
      </c>
      <c r="I99" s="45">
        <v>600000000</v>
      </c>
      <c r="J99" s="45">
        <v>600000000</v>
      </c>
      <c r="K99" s="45">
        <v>0</v>
      </c>
      <c r="L99" s="45">
        <v>0</v>
      </c>
      <c r="M99" s="45">
        <v>0</v>
      </c>
      <c r="N99" s="45">
        <v>0</v>
      </c>
      <c r="O99" s="45">
        <v>0</v>
      </c>
      <c r="P99" s="45">
        <v>0</v>
      </c>
      <c r="Q99" s="45">
        <v>0</v>
      </c>
      <c r="R99" s="40">
        <v>0</v>
      </c>
      <c r="S99" s="40">
        <v>600000000</v>
      </c>
      <c r="T99" s="40">
        <v>100</v>
      </c>
      <c r="U99" s="40">
        <v>600000000</v>
      </c>
      <c r="V99" s="40">
        <v>100</v>
      </c>
      <c r="W99" s="40">
        <v>600000000</v>
      </c>
      <c r="X99" s="40">
        <v>0</v>
      </c>
      <c r="Y99" s="40">
        <v>0</v>
      </c>
    </row>
    <row r="100" spans="1:25" ht="39" x14ac:dyDescent="0.25">
      <c r="A100" s="50" t="s">
        <v>431</v>
      </c>
      <c r="B100" s="51" t="s">
        <v>432</v>
      </c>
      <c r="C100" s="52">
        <v>733618292</v>
      </c>
      <c r="D100" s="52">
        <v>0</v>
      </c>
      <c r="E100" s="52">
        <v>0</v>
      </c>
      <c r="F100" s="52">
        <v>284000000</v>
      </c>
      <c r="G100" s="52">
        <v>0</v>
      </c>
      <c r="H100" s="52">
        <v>1017618292</v>
      </c>
      <c r="I100" s="52">
        <v>284000000</v>
      </c>
      <c r="J100" s="52">
        <v>284000000</v>
      </c>
      <c r="K100" s="52">
        <v>77000000</v>
      </c>
      <c r="L100" s="52">
        <v>77000000</v>
      </c>
      <c r="M100" s="52">
        <v>77000000</v>
      </c>
      <c r="N100" s="52">
        <v>77000000</v>
      </c>
      <c r="O100" s="52">
        <v>77000000</v>
      </c>
      <c r="P100" s="52">
        <v>77000000</v>
      </c>
      <c r="Q100" s="45">
        <v>733618292</v>
      </c>
      <c r="R100" s="40">
        <v>72.091696637858789</v>
      </c>
      <c r="S100" s="40">
        <v>940618292</v>
      </c>
      <c r="T100" s="40">
        <v>92.433312116602607</v>
      </c>
      <c r="U100" s="40">
        <v>940618292</v>
      </c>
      <c r="V100" s="40">
        <v>92.433312116602607</v>
      </c>
      <c r="W100" s="40">
        <v>207000000</v>
      </c>
      <c r="X100" s="40">
        <v>0</v>
      </c>
      <c r="Y100" s="40">
        <v>0</v>
      </c>
    </row>
    <row r="101" spans="1:25" ht="15.75" x14ac:dyDescent="0.25">
      <c r="A101" s="41" t="s">
        <v>433</v>
      </c>
      <c r="B101" s="46" t="s">
        <v>434</v>
      </c>
      <c r="C101" s="45">
        <v>300576824</v>
      </c>
      <c r="D101" s="45">
        <v>0</v>
      </c>
      <c r="E101" s="45">
        <v>0</v>
      </c>
      <c r="F101" s="45">
        <v>0</v>
      </c>
      <c r="G101" s="45">
        <v>0</v>
      </c>
      <c r="H101" s="45">
        <v>300576824</v>
      </c>
      <c r="I101" s="45">
        <v>0</v>
      </c>
      <c r="J101" s="45">
        <v>0</v>
      </c>
      <c r="K101" s="45">
        <v>0</v>
      </c>
      <c r="L101" s="45">
        <v>0</v>
      </c>
      <c r="M101" s="45">
        <v>0</v>
      </c>
      <c r="N101" s="45">
        <v>0</v>
      </c>
      <c r="O101" s="45">
        <v>0</v>
      </c>
      <c r="P101" s="45">
        <v>0</v>
      </c>
      <c r="Q101" s="45">
        <v>300576824</v>
      </c>
      <c r="R101" s="40">
        <v>100</v>
      </c>
      <c r="S101" s="40">
        <v>300576824</v>
      </c>
      <c r="T101" s="40">
        <v>100</v>
      </c>
      <c r="U101" s="40">
        <v>300576824</v>
      </c>
      <c r="V101" s="40">
        <v>100</v>
      </c>
      <c r="W101" s="40">
        <v>0</v>
      </c>
      <c r="X101" s="40">
        <v>0</v>
      </c>
      <c r="Y101" s="40">
        <v>0</v>
      </c>
    </row>
    <row r="102" spans="1:25" ht="15.75" x14ac:dyDescent="0.25">
      <c r="A102" s="41" t="s">
        <v>435</v>
      </c>
      <c r="B102" s="46" t="s">
        <v>436</v>
      </c>
      <c r="C102" s="45">
        <v>432041468</v>
      </c>
      <c r="D102" s="45">
        <v>0</v>
      </c>
      <c r="E102" s="45">
        <v>0</v>
      </c>
      <c r="F102" s="45">
        <v>0</v>
      </c>
      <c r="G102" s="45">
        <v>0</v>
      </c>
      <c r="H102" s="45">
        <v>432041468</v>
      </c>
      <c r="I102" s="45">
        <v>0</v>
      </c>
      <c r="J102" s="45">
        <v>0</v>
      </c>
      <c r="K102" s="45">
        <v>0</v>
      </c>
      <c r="L102" s="45">
        <v>0</v>
      </c>
      <c r="M102" s="45">
        <v>0</v>
      </c>
      <c r="N102" s="45">
        <v>0</v>
      </c>
      <c r="O102" s="45">
        <v>0</v>
      </c>
      <c r="P102" s="45">
        <v>0</v>
      </c>
      <c r="Q102" s="45">
        <v>432041468</v>
      </c>
      <c r="R102" s="40">
        <v>100</v>
      </c>
      <c r="S102" s="40">
        <v>432041468</v>
      </c>
      <c r="T102" s="40">
        <v>100</v>
      </c>
      <c r="U102" s="40">
        <v>432041468</v>
      </c>
      <c r="V102" s="40">
        <v>100</v>
      </c>
      <c r="W102" s="40">
        <v>0</v>
      </c>
      <c r="X102" s="40">
        <v>0</v>
      </c>
      <c r="Y102" s="40">
        <v>0</v>
      </c>
    </row>
    <row r="103" spans="1:25" ht="26.25" x14ac:dyDescent="0.25">
      <c r="A103" s="41" t="s">
        <v>437</v>
      </c>
      <c r="B103" s="46" t="s">
        <v>438</v>
      </c>
      <c r="C103" s="45">
        <v>1000000</v>
      </c>
      <c r="D103" s="45">
        <v>0</v>
      </c>
      <c r="E103" s="45">
        <v>0</v>
      </c>
      <c r="F103" s="45">
        <v>0</v>
      </c>
      <c r="G103" s="45">
        <v>0</v>
      </c>
      <c r="H103" s="45">
        <v>1000000</v>
      </c>
      <c r="I103" s="45">
        <v>0</v>
      </c>
      <c r="J103" s="45">
        <v>0</v>
      </c>
      <c r="K103" s="45">
        <v>0</v>
      </c>
      <c r="L103" s="45">
        <v>0</v>
      </c>
      <c r="M103" s="45">
        <v>0</v>
      </c>
      <c r="N103" s="45">
        <v>0</v>
      </c>
      <c r="O103" s="45">
        <v>0</v>
      </c>
      <c r="P103" s="45">
        <v>0</v>
      </c>
      <c r="Q103" s="45">
        <v>1000000</v>
      </c>
      <c r="R103" s="40">
        <v>100</v>
      </c>
      <c r="S103" s="40">
        <v>1000000</v>
      </c>
      <c r="T103" s="40">
        <v>100</v>
      </c>
      <c r="U103" s="40">
        <v>1000000</v>
      </c>
      <c r="V103" s="40">
        <v>100</v>
      </c>
      <c r="W103" s="40">
        <v>0</v>
      </c>
      <c r="X103" s="40">
        <v>0</v>
      </c>
      <c r="Y103" s="40">
        <v>0</v>
      </c>
    </row>
    <row r="104" spans="1:25" ht="26.25" x14ac:dyDescent="0.25">
      <c r="A104" s="41" t="s">
        <v>439</v>
      </c>
      <c r="B104" s="46" t="s">
        <v>440</v>
      </c>
      <c r="C104" s="45">
        <v>0</v>
      </c>
      <c r="D104" s="45">
        <v>0</v>
      </c>
      <c r="E104" s="45">
        <v>0</v>
      </c>
      <c r="F104" s="45">
        <v>284000000</v>
      </c>
      <c r="G104" s="45">
        <v>0</v>
      </c>
      <c r="H104" s="45">
        <v>284000000</v>
      </c>
      <c r="I104" s="45">
        <v>284000000</v>
      </c>
      <c r="J104" s="45">
        <v>284000000</v>
      </c>
      <c r="K104" s="45">
        <v>77000000</v>
      </c>
      <c r="L104" s="45">
        <v>77000000</v>
      </c>
      <c r="M104" s="45">
        <v>77000000</v>
      </c>
      <c r="N104" s="45">
        <v>77000000</v>
      </c>
      <c r="O104" s="45">
        <v>77000000</v>
      </c>
      <c r="P104" s="45">
        <v>77000000</v>
      </c>
      <c r="Q104" s="45">
        <v>0</v>
      </c>
      <c r="R104" s="40">
        <v>0</v>
      </c>
      <c r="S104" s="40">
        <v>207000000</v>
      </c>
      <c r="T104" s="40">
        <v>72.887323943661997</v>
      </c>
      <c r="U104" s="40">
        <v>207000000</v>
      </c>
      <c r="V104" s="40">
        <v>72.887323943661997</v>
      </c>
      <c r="W104" s="40">
        <v>207000000</v>
      </c>
      <c r="X104" s="40">
        <v>0</v>
      </c>
      <c r="Y104" s="40">
        <v>0</v>
      </c>
    </row>
    <row r="105" spans="1:25" ht="39" x14ac:dyDescent="0.25">
      <c r="A105" s="50" t="s">
        <v>441</v>
      </c>
      <c r="B105" s="51" t="s">
        <v>442</v>
      </c>
      <c r="C105" s="52">
        <v>807364878</v>
      </c>
      <c r="D105" s="52">
        <v>0</v>
      </c>
      <c r="E105" s="52">
        <v>0</v>
      </c>
      <c r="F105" s="52">
        <v>0</v>
      </c>
      <c r="G105" s="52">
        <v>0</v>
      </c>
      <c r="H105" s="52">
        <v>807364878</v>
      </c>
      <c r="I105" s="52">
        <v>0</v>
      </c>
      <c r="J105" s="52">
        <v>0</v>
      </c>
      <c r="K105" s="52">
        <v>0</v>
      </c>
      <c r="L105" s="52">
        <v>0</v>
      </c>
      <c r="M105" s="52">
        <v>0</v>
      </c>
      <c r="N105" s="52">
        <v>0</v>
      </c>
      <c r="O105" s="52">
        <v>0</v>
      </c>
      <c r="P105" s="52">
        <v>0</v>
      </c>
      <c r="Q105" s="45">
        <v>807364878</v>
      </c>
      <c r="R105" s="40">
        <v>100</v>
      </c>
      <c r="S105" s="40">
        <v>807364878</v>
      </c>
      <c r="T105" s="40">
        <v>100</v>
      </c>
      <c r="U105" s="40">
        <v>807364878</v>
      </c>
      <c r="V105" s="40">
        <v>100</v>
      </c>
      <c r="W105" s="40">
        <v>0</v>
      </c>
      <c r="X105" s="40">
        <v>0</v>
      </c>
      <c r="Y105" s="40">
        <v>0</v>
      </c>
    </row>
    <row r="106" spans="1:25" ht="26.25" x14ac:dyDescent="0.25">
      <c r="A106" s="41" t="s">
        <v>443</v>
      </c>
      <c r="B106" s="46" t="s">
        <v>444</v>
      </c>
      <c r="C106" s="45">
        <v>103536488</v>
      </c>
      <c r="D106" s="45">
        <v>0</v>
      </c>
      <c r="E106" s="45">
        <v>0</v>
      </c>
      <c r="F106" s="45">
        <v>0</v>
      </c>
      <c r="G106" s="45">
        <v>0</v>
      </c>
      <c r="H106" s="45">
        <v>103536488</v>
      </c>
      <c r="I106" s="45">
        <v>0</v>
      </c>
      <c r="J106" s="45">
        <v>0</v>
      </c>
      <c r="K106" s="45">
        <v>0</v>
      </c>
      <c r="L106" s="45">
        <v>0</v>
      </c>
      <c r="M106" s="45">
        <v>0</v>
      </c>
      <c r="N106" s="45">
        <v>0</v>
      </c>
      <c r="O106" s="45">
        <v>0</v>
      </c>
      <c r="P106" s="45">
        <v>0</v>
      </c>
      <c r="Q106" s="45">
        <v>103536488</v>
      </c>
      <c r="R106" s="40">
        <v>100</v>
      </c>
      <c r="S106" s="40">
        <v>103536488</v>
      </c>
      <c r="T106" s="40">
        <v>100</v>
      </c>
      <c r="U106" s="40">
        <v>103536488</v>
      </c>
      <c r="V106" s="40">
        <v>100</v>
      </c>
      <c r="W106" s="40">
        <v>0</v>
      </c>
      <c r="X106" s="40">
        <v>0</v>
      </c>
      <c r="Y106" s="40">
        <v>0</v>
      </c>
    </row>
    <row r="107" spans="1:25" ht="26.25" x14ac:dyDescent="0.25">
      <c r="A107" s="41" t="s">
        <v>445</v>
      </c>
      <c r="B107" s="46" t="s">
        <v>446</v>
      </c>
      <c r="C107" s="45">
        <v>103828390</v>
      </c>
      <c r="D107" s="45">
        <v>0</v>
      </c>
      <c r="E107" s="45">
        <v>0</v>
      </c>
      <c r="F107" s="45">
        <v>0</v>
      </c>
      <c r="G107" s="45">
        <v>0</v>
      </c>
      <c r="H107" s="45">
        <v>103828390</v>
      </c>
      <c r="I107" s="45">
        <v>0</v>
      </c>
      <c r="J107" s="45">
        <v>0</v>
      </c>
      <c r="K107" s="45">
        <v>0</v>
      </c>
      <c r="L107" s="45">
        <v>0</v>
      </c>
      <c r="M107" s="45">
        <v>0</v>
      </c>
      <c r="N107" s="45">
        <v>0</v>
      </c>
      <c r="O107" s="45">
        <v>0</v>
      </c>
      <c r="P107" s="45">
        <v>0</v>
      </c>
      <c r="Q107" s="45">
        <v>103828390</v>
      </c>
      <c r="R107" s="40">
        <v>100</v>
      </c>
      <c r="S107" s="40">
        <v>103828390</v>
      </c>
      <c r="T107" s="40">
        <v>100</v>
      </c>
      <c r="U107" s="40">
        <v>103828390</v>
      </c>
      <c r="V107" s="40">
        <v>100</v>
      </c>
      <c r="W107" s="40">
        <v>0</v>
      </c>
      <c r="X107" s="40">
        <v>0</v>
      </c>
      <c r="Y107" s="40">
        <v>0</v>
      </c>
    </row>
    <row r="108" spans="1:25" ht="26.25" x14ac:dyDescent="0.25">
      <c r="A108" s="41" t="s">
        <v>447</v>
      </c>
      <c r="B108" s="46" t="s">
        <v>448</v>
      </c>
      <c r="C108" s="45">
        <v>600000000</v>
      </c>
      <c r="D108" s="45">
        <v>0</v>
      </c>
      <c r="E108" s="45">
        <v>0</v>
      </c>
      <c r="F108" s="45">
        <v>0</v>
      </c>
      <c r="G108" s="45">
        <v>0</v>
      </c>
      <c r="H108" s="45">
        <v>600000000</v>
      </c>
      <c r="I108" s="45">
        <v>0</v>
      </c>
      <c r="J108" s="45">
        <v>0</v>
      </c>
      <c r="K108" s="45">
        <v>0</v>
      </c>
      <c r="L108" s="45">
        <v>0</v>
      </c>
      <c r="M108" s="45">
        <v>0</v>
      </c>
      <c r="N108" s="45">
        <v>0</v>
      </c>
      <c r="O108" s="45">
        <v>0</v>
      </c>
      <c r="P108" s="45">
        <v>0</v>
      </c>
      <c r="Q108" s="45">
        <v>600000000</v>
      </c>
      <c r="R108" s="40">
        <v>100</v>
      </c>
      <c r="S108" s="40">
        <v>600000000</v>
      </c>
      <c r="T108" s="40">
        <v>100</v>
      </c>
      <c r="U108" s="40">
        <v>600000000</v>
      </c>
      <c r="V108" s="40">
        <v>100</v>
      </c>
      <c r="W108" s="40">
        <v>0</v>
      </c>
      <c r="X108" s="40">
        <v>0</v>
      </c>
      <c r="Y108" s="40">
        <v>0</v>
      </c>
    </row>
    <row r="109" spans="1:25" ht="26.25" x14ac:dyDescent="0.25">
      <c r="A109" s="50" t="s">
        <v>449</v>
      </c>
      <c r="B109" s="51" t="s">
        <v>450</v>
      </c>
      <c r="C109" s="52">
        <v>1105665609</v>
      </c>
      <c r="D109" s="52">
        <v>0</v>
      </c>
      <c r="E109" s="52">
        <v>0</v>
      </c>
      <c r="F109" s="52">
        <v>0</v>
      </c>
      <c r="G109" s="52">
        <v>0</v>
      </c>
      <c r="H109" s="52">
        <v>1105665609</v>
      </c>
      <c r="I109" s="52">
        <v>1037564000</v>
      </c>
      <c r="J109" s="52">
        <v>1037564000</v>
      </c>
      <c r="K109" s="52">
        <v>410000000</v>
      </c>
      <c r="L109" s="52">
        <v>410000000</v>
      </c>
      <c r="M109" s="52">
        <v>410000000</v>
      </c>
      <c r="N109" s="52">
        <v>410000000</v>
      </c>
      <c r="O109" s="52">
        <v>410000000</v>
      </c>
      <c r="P109" s="52">
        <v>410000000</v>
      </c>
      <c r="Q109" s="45">
        <v>68101609</v>
      </c>
      <c r="R109" s="40">
        <v>6.1593313969124299</v>
      </c>
      <c r="S109" s="40">
        <v>695665609</v>
      </c>
      <c r="T109" s="40">
        <v>62.918264196458303</v>
      </c>
      <c r="U109" s="40">
        <v>695665609</v>
      </c>
      <c r="V109" s="40">
        <v>62.918264196458303</v>
      </c>
      <c r="W109" s="40">
        <v>627564000</v>
      </c>
      <c r="X109" s="40">
        <v>0</v>
      </c>
      <c r="Y109" s="40">
        <v>0</v>
      </c>
    </row>
    <row r="110" spans="1:25" ht="15.75" x14ac:dyDescent="0.25">
      <c r="A110" s="50" t="s">
        <v>451</v>
      </c>
      <c r="B110" s="51" t="s">
        <v>452</v>
      </c>
      <c r="C110" s="52">
        <v>1105665609</v>
      </c>
      <c r="D110" s="52">
        <v>0</v>
      </c>
      <c r="E110" s="52">
        <v>0</v>
      </c>
      <c r="F110" s="52">
        <v>0</v>
      </c>
      <c r="G110" s="52">
        <v>0</v>
      </c>
      <c r="H110" s="52">
        <v>1105665609</v>
      </c>
      <c r="I110" s="52">
        <v>1037564000</v>
      </c>
      <c r="J110" s="52">
        <v>1037564000</v>
      </c>
      <c r="K110" s="52">
        <v>410000000</v>
      </c>
      <c r="L110" s="52">
        <v>410000000</v>
      </c>
      <c r="M110" s="52">
        <v>410000000</v>
      </c>
      <c r="N110" s="52">
        <v>410000000</v>
      </c>
      <c r="O110" s="52">
        <v>410000000</v>
      </c>
      <c r="P110" s="52">
        <v>410000000</v>
      </c>
      <c r="Q110" s="45">
        <v>68101609</v>
      </c>
      <c r="R110" s="40">
        <v>6.1593313969124299</v>
      </c>
      <c r="S110" s="40">
        <v>695665609</v>
      </c>
      <c r="T110" s="40">
        <v>62.918264196458303</v>
      </c>
      <c r="U110" s="40">
        <v>695665609</v>
      </c>
      <c r="V110" s="40">
        <v>62.918264196458303</v>
      </c>
      <c r="W110" s="40">
        <v>627564000</v>
      </c>
      <c r="X110" s="40">
        <v>0</v>
      </c>
      <c r="Y110" s="40">
        <v>0</v>
      </c>
    </row>
    <row r="111" spans="1:25" ht="15.75" x14ac:dyDescent="0.25">
      <c r="A111" s="41" t="s">
        <v>453</v>
      </c>
      <c r="B111" s="46" t="s">
        <v>454</v>
      </c>
      <c r="C111" s="45">
        <v>1105665609</v>
      </c>
      <c r="D111" s="45">
        <v>0</v>
      </c>
      <c r="E111" s="45">
        <v>0</v>
      </c>
      <c r="F111" s="45">
        <v>0</v>
      </c>
      <c r="G111" s="45">
        <v>0</v>
      </c>
      <c r="H111" s="45">
        <v>1105665609</v>
      </c>
      <c r="I111" s="45">
        <v>1037564000</v>
      </c>
      <c r="J111" s="45">
        <v>1037564000</v>
      </c>
      <c r="K111" s="45">
        <v>410000000</v>
      </c>
      <c r="L111" s="45">
        <v>410000000</v>
      </c>
      <c r="M111" s="45">
        <v>410000000</v>
      </c>
      <c r="N111" s="45">
        <v>410000000</v>
      </c>
      <c r="O111" s="45">
        <v>410000000</v>
      </c>
      <c r="P111" s="45">
        <v>410000000</v>
      </c>
      <c r="Q111" s="45">
        <v>68101609</v>
      </c>
      <c r="R111" s="40">
        <v>6.1593313969124299</v>
      </c>
      <c r="S111" s="40">
        <v>695665609</v>
      </c>
      <c r="T111" s="40">
        <v>62.918264196458303</v>
      </c>
      <c r="U111" s="40">
        <v>695665609</v>
      </c>
      <c r="V111" s="40">
        <v>62.918264196458303</v>
      </c>
      <c r="W111" s="40">
        <v>627564000</v>
      </c>
      <c r="X111" s="40">
        <v>0</v>
      </c>
      <c r="Y111" s="40">
        <v>0</v>
      </c>
    </row>
    <row r="112" spans="1:25" ht="26.25" x14ac:dyDescent="0.25">
      <c r="A112" s="47" t="s">
        <v>455</v>
      </c>
      <c r="B112" s="48" t="s">
        <v>456</v>
      </c>
      <c r="C112" s="49">
        <v>1067125121</v>
      </c>
      <c r="D112" s="49">
        <v>0</v>
      </c>
      <c r="E112" s="49">
        <v>0</v>
      </c>
      <c r="F112" s="49">
        <v>435943170</v>
      </c>
      <c r="G112" s="49">
        <v>0</v>
      </c>
      <c r="H112" s="49">
        <v>1503068291</v>
      </c>
      <c r="I112" s="49">
        <v>1087943170</v>
      </c>
      <c r="J112" s="49">
        <v>1087943170</v>
      </c>
      <c r="K112" s="49">
        <v>652000000</v>
      </c>
      <c r="L112" s="49">
        <v>652000000</v>
      </c>
      <c r="M112" s="49">
        <v>652000000</v>
      </c>
      <c r="N112" s="49">
        <v>652000000</v>
      </c>
      <c r="O112" s="49">
        <v>652000000</v>
      </c>
      <c r="P112" s="49">
        <v>652000000</v>
      </c>
      <c r="Q112" s="45">
        <v>415125121</v>
      </c>
      <c r="R112" s="40">
        <v>27.6185136421057</v>
      </c>
      <c r="S112" s="40">
        <v>851068291</v>
      </c>
      <c r="T112" s="40">
        <v>56.622064086907095</v>
      </c>
      <c r="U112" s="40">
        <v>851068291</v>
      </c>
      <c r="V112" s="40">
        <v>56.622064086907095</v>
      </c>
      <c r="W112" s="40">
        <v>435943170</v>
      </c>
      <c r="X112" s="40">
        <v>0</v>
      </c>
      <c r="Y112" s="40">
        <v>0</v>
      </c>
    </row>
    <row r="113" spans="1:25" ht="26.25" x14ac:dyDescent="0.25">
      <c r="A113" s="50" t="s">
        <v>457</v>
      </c>
      <c r="B113" s="51" t="s">
        <v>456</v>
      </c>
      <c r="C113" s="52">
        <v>1067125121</v>
      </c>
      <c r="D113" s="52">
        <v>0</v>
      </c>
      <c r="E113" s="52">
        <v>0</v>
      </c>
      <c r="F113" s="52">
        <v>435943170</v>
      </c>
      <c r="G113" s="52">
        <v>0</v>
      </c>
      <c r="H113" s="52">
        <v>1503068291</v>
      </c>
      <c r="I113" s="52">
        <v>1087943170</v>
      </c>
      <c r="J113" s="52">
        <v>1087943170</v>
      </c>
      <c r="K113" s="52">
        <v>652000000</v>
      </c>
      <c r="L113" s="52">
        <v>652000000</v>
      </c>
      <c r="M113" s="52">
        <v>652000000</v>
      </c>
      <c r="N113" s="52">
        <v>652000000</v>
      </c>
      <c r="O113" s="52">
        <v>652000000</v>
      </c>
      <c r="P113" s="52">
        <v>652000000</v>
      </c>
      <c r="Q113" s="45">
        <v>415125121</v>
      </c>
      <c r="R113" s="40">
        <v>27.6185136421057</v>
      </c>
      <c r="S113" s="40">
        <v>851068291</v>
      </c>
      <c r="T113" s="40">
        <v>56.622064086907095</v>
      </c>
      <c r="U113" s="40">
        <v>851068291</v>
      </c>
      <c r="V113" s="40">
        <v>56.622064086907095</v>
      </c>
      <c r="W113" s="40">
        <v>435943170</v>
      </c>
      <c r="X113" s="40">
        <v>0</v>
      </c>
      <c r="Y113" s="40">
        <v>0</v>
      </c>
    </row>
    <row r="114" spans="1:25" ht="15.75" x14ac:dyDescent="0.25">
      <c r="A114" s="50" t="s">
        <v>458</v>
      </c>
      <c r="B114" s="51" t="s">
        <v>459</v>
      </c>
      <c r="C114" s="52">
        <v>1067125121</v>
      </c>
      <c r="D114" s="52">
        <v>0</v>
      </c>
      <c r="E114" s="52">
        <v>0</v>
      </c>
      <c r="F114" s="52">
        <v>435943170</v>
      </c>
      <c r="G114" s="52">
        <v>0</v>
      </c>
      <c r="H114" s="52">
        <v>1503068291</v>
      </c>
      <c r="I114" s="52">
        <v>1087943170</v>
      </c>
      <c r="J114" s="52">
        <v>1087943170</v>
      </c>
      <c r="K114" s="52">
        <v>652000000</v>
      </c>
      <c r="L114" s="52">
        <v>652000000</v>
      </c>
      <c r="M114" s="52">
        <v>652000000</v>
      </c>
      <c r="N114" s="52">
        <v>652000000</v>
      </c>
      <c r="O114" s="52">
        <v>652000000</v>
      </c>
      <c r="P114" s="52">
        <v>652000000</v>
      </c>
      <c r="Q114" s="45">
        <v>415125121</v>
      </c>
      <c r="R114" s="40">
        <v>27.6185136421057</v>
      </c>
      <c r="S114" s="40">
        <v>851068291</v>
      </c>
      <c r="T114" s="40">
        <v>56.622064086907095</v>
      </c>
      <c r="U114" s="40">
        <v>851068291</v>
      </c>
      <c r="V114" s="40">
        <v>56.622064086907095</v>
      </c>
      <c r="W114" s="40">
        <v>435943170</v>
      </c>
      <c r="X114" s="40">
        <v>0</v>
      </c>
      <c r="Y114" s="40">
        <v>0</v>
      </c>
    </row>
    <row r="115" spans="1:25" ht="39" x14ac:dyDescent="0.25">
      <c r="A115" s="50" t="s">
        <v>460</v>
      </c>
      <c r="B115" s="51" t="s">
        <v>461</v>
      </c>
      <c r="C115" s="52">
        <v>1067125121</v>
      </c>
      <c r="D115" s="52">
        <v>0</v>
      </c>
      <c r="E115" s="52">
        <v>0</v>
      </c>
      <c r="F115" s="52">
        <v>435943170</v>
      </c>
      <c r="G115" s="52">
        <v>0</v>
      </c>
      <c r="H115" s="52">
        <v>1503068291</v>
      </c>
      <c r="I115" s="52">
        <v>1087943170</v>
      </c>
      <c r="J115" s="52">
        <v>1087943170</v>
      </c>
      <c r="K115" s="52">
        <v>652000000</v>
      </c>
      <c r="L115" s="52">
        <v>652000000</v>
      </c>
      <c r="M115" s="52">
        <v>652000000</v>
      </c>
      <c r="N115" s="52">
        <v>652000000</v>
      </c>
      <c r="O115" s="52">
        <v>652000000</v>
      </c>
      <c r="P115" s="52">
        <v>652000000</v>
      </c>
      <c r="Q115" s="45">
        <v>415125121</v>
      </c>
      <c r="R115" s="40">
        <v>27.6185136421057</v>
      </c>
      <c r="S115" s="40">
        <v>851068291</v>
      </c>
      <c r="T115" s="40">
        <v>56.622064086907095</v>
      </c>
      <c r="U115" s="40">
        <v>851068291</v>
      </c>
      <c r="V115" s="40">
        <v>56.622064086907095</v>
      </c>
      <c r="W115" s="40">
        <v>435943170</v>
      </c>
      <c r="X115" s="40">
        <v>0</v>
      </c>
      <c r="Y115" s="40">
        <v>0</v>
      </c>
    </row>
    <row r="116" spans="1:25" ht="26.25" x14ac:dyDescent="0.25">
      <c r="A116" s="41" t="s">
        <v>462</v>
      </c>
      <c r="B116" s="46" t="s">
        <v>463</v>
      </c>
      <c r="C116" s="45">
        <v>1067125121</v>
      </c>
      <c r="D116" s="45">
        <v>0</v>
      </c>
      <c r="E116" s="45">
        <v>0</v>
      </c>
      <c r="F116" s="45">
        <v>435943170</v>
      </c>
      <c r="G116" s="45">
        <v>0</v>
      </c>
      <c r="H116" s="45">
        <v>1503068291</v>
      </c>
      <c r="I116" s="45">
        <v>1087943170</v>
      </c>
      <c r="J116" s="45">
        <v>1087943170</v>
      </c>
      <c r="K116" s="45">
        <v>652000000</v>
      </c>
      <c r="L116" s="45">
        <v>652000000</v>
      </c>
      <c r="M116" s="45">
        <v>652000000</v>
      </c>
      <c r="N116" s="45">
        <v>652000000</v>
      </c>
      <c r="O116" s="45">
        <v>652000000</v>
      </c>
      <c r="P116" s="45">
        <v>652000000</v>
      </c>
      <c r="Q116" s="45">
        <v>415125121</v>
      </c>
      <c r="R116" s="40">
        <v>27.6185136421057</v>
      </c>
      <c r="S116" s="40">
        <v>851068291</v>
      </c>
      <c r="T116" s="40">
        <v>56.622064086907095</v>
      </c>
      <c r="U116" s="40">
        <v>851068291</v>
      </c>
      <c r="V116" s="40">
        <v>56.622064086907095</v>
      </c>
      <c r="W116" s="40">
        <v>435943170</v>
      </c>
      <c r="X116" s="40">
        <v>0</v>
      </c>
      <c r="Y116" s="40">
        <v>0</v>
      </c>
    </row>
    <row r="117" spans="1:25" ht="26.25" x14ac:dyDescent="0.25">
      <c r="A117" s="42" t="s">
        <v>464</v>
      </c>
      <c r="B117" s="43" t="s">
        <v>465</v>
      </c>
      <c r="C117" s="44">
        <v>132860882242</v>
      </c>
      <c r="D117" s="44">
        <v>52774608988</v>
      </c>
      <c r="E117" s="44">
        <v>12646105</v>
      </c>
      <c r="F117" s="44">
        <v>14063022207</v>
      </c>
      <c r="G117" s="44">
        <v>14844212059</v>
      </c>
      <c r="H117" s="44">
        <v>184841655273</v>
      </c>
      <c r="I117" s="44">
        <v>102834429447</v>
      </c>
      <c r="J117" s="44">
        <v>102834429447</v>
      </c>
      <c r="K117" s="44">
        <v>58753603340</v>
      </c>
      <c r="L117" s="44">
        <v>58753603340</v>
      </c>
      <c r="M117" s="44">
        <v>27566816217</v>
      </c>
      <c r="N117" s="44">
        <v>27566816217</v>
      </c>
      <c r="O117" s="44">
        <v>27566816217</v>
      </c>
      <c r="P117" s="44">
        <v>27566816217</v>
      </c>
      <c r="Q117" s="45">
        <v>82007225826</v>
      </c>
      <c r="R117" s="40">
        <v>44.366203984096693</v>
      </c>
      <c r="S117" s="40">
        <v>126088051933</v>
      </c>
      <c r="T117" s="40">
        <v>68.214089376539903</v>
      </c>
      <c r="U117" s="40">
        <v>157274839056</v>
      </c>
      <c r="V117" s="40">
        <v>85.086253325157998</v>
      </c>
      <c r="W117" s="40">
        <v>44080826107</v>
      </c>
      <c r="X117" s="40">
        <v>31186787123</v>
      </c>
      <c r="Y117" s="40">
        <v>0</v>
      </c>
    </row>
    <row r="118" spans="1:25" ht="15.75" x14ac:dyDescent="0.25">
      <c r="A118" s="47" t="s">
        <v>466</v>
      </c>
      <c r="B118" s="48" t="s">
        <v>467</v>
      </c>
      <c r="C118" s="49">
        <v>48881933312</v>
      </c>
      <c r="D118" s="49">
        <v>9104544442</v>
      </c>
      <c r="E118" s="49">
        <v>12646105</v>
      </c>
      <c r="F118" s="49">
        <v>3208466613</v>
      </c>
      <c r="G118" s="49">
        <v>5589187665</v>
      </c>
      <c r="H118" s="49">
        <v>55593110597</v>
      </c>
      <c r="I118" s="49">
        <v>30013307647</v>
      </c>
      <c r="J118" s="49">
        <v>30013307647</v>
      </c>
      <c r="K118" s="49">
        <v>27923382170</v>
      </c>
      <c r="L118" s="49">
        <v>27923382170</v>
      </c>
      <c r="M118" s="49">
        <v>17634979175</v>
      </c>
      <c r="N118" s="49">
        <v>17634979175</v>
      </c>
      <c r="O118" s="49">
        <v>17634979175</v>
      </c>
      <c r="P118" s="49">
        <v>17634979175</v>
      </c>
      <c r="Q118" s="45">
        <v>25579802950</v>
      </c>
      <c r="R118" s="40">
        <v>46.012541257909696</v>
      </c>
      <c r="S118" s="40">
        <v>27669728427</v>
      </c>
      <c r="T118" s="40">
        <v>49.771865847875702</v>
      </c>
      <c r="U118" s="40">
        <v>37958131422</v>
      </c>
      <c r="V118" s="40">
        <v>68.278480938334695</v>
      </c>
      <c r="W118" s="40">
        <v>2089925477</v>
      </c>
      <c r="X118" s="40">
        <v>10288402995</v>
      </c>
      <c r="Y118" s="40">
        <v>0</v>
      </c>
    </row>
    <row r="119" spans="1:25" ht="15.75" x14ac:dyDescent="0.25">
      <c r="A119" s="50" t="s">
        <v>468</v>
      </c>
      <c r="B119" s="51" t="s">
        <v>469</v>
      </c>
      <c r="C119" s="52">
        <v>34474544649</v>
      </c>
      <c r="D119" s="52">
        <v>1480116333</v>
      </c>
      <c r="E119" s="52">
        <v>0</v>
      </c>
      <c r="F119" s="52">
        <v>1202688399</v>
      </c>
      <c r="G119" s="52">
        <v>1188983347</v>
      </c>
      <c r="H119" s="52">
        <v>35968366034</v>
      </c>
      <c r="I119" s="52">
        <v>16601384049</v>
      </c>
      <c r="J119" s="52">
        <v>16601384049</v>
      </c>
      <c r="K119" s="52">
        <v>16562058646</v>
      </c>
      <c r="L119" s="52">
        <v>16562058646</v>
      </c>
      <c r="M119" s="52">
        <v>15125261576</v>
      </c>
      <c r="N119" s="52">
        <v>15125261576</v>
      </c>
      <c r="O119" s="52">
        <v>15125261576</v>
      </c>
      <c r="P119" s="52">
        <v>15125261576</v>
      </c>
      <c r="Q119" s="45">
        <v>19366981985</v>
      </c>
      <c r="R119" s="40">
        <v>53.844486476513495</v>
      </c>
      <c r="S119" s="40">
        <v>19406307388</v>
      </c>
      <c r="T119" s="40">
        <v>53.953819780569695</v>
      </c>
      <c r="U119" s="40">
        <v>20843104458</v>
      </c>
      <c r="V119" s="40">
        <v>57.948432904340294</v>
      </c>
      <c r="W119" s="40">
        <v>39325403</v>
      </c>
      <c r="X119" s="40">
        <v>1436797070</v>
      </c>
      <c r="Y119" s="40">
        <v>0</v>
      </c>
    </row>
    <row r="120" spans="1:25" ht="15.75" x14ac:dyDescent="0.25">
      <c r="A120" s="50" t="s">
        <v>470</v>
      </c>
      <c r="B120" s="51" t="s">
        <v>471</v>
      </c>
      <c r="C120" s="52">
        <v>27138477881</v>
      </c>
      <c r="D120" s="52">
        <v>1124561637</v>
      </c>
      <c r="E120" s="52">
        <v>0</v>
      </c>
      <c r="F120" s="52">
        <v>150185963</v>
      </c>
      <c r="G120" s="52">
        <v>1188983347</v>
      </c>
      <c r="H120" s="52">
        <v>27224242134</v>
      </c>
      <c r="I120" s="52">
        <v>11632269619</v>
      </c>
      <c r="J120" s="52">
        <v>11632269619</v>
      </c>
      <c r="K120" s="52">
        <v>11632269619</v>
      </c>
      <c r="L120" s="52">
        <v>11632269619</v>
      </c>
      <c r="M120" s="52">
        <v>11632269619</v>
      </c>
      <c r="N120" s="52">
        <v>11632269619</v>
      </c>
      <c r="O120" s="52">
        <v>11632269619</v>
      </c>
      <c r="P120" s="52">
        <v>11632269619</v>
      </c>
      <c r="Q120" s="45">
        <v>15591972515</v>
      </c>
      <c r="R120" s="40">
        <v>57.272384069517898</v>
      </c>
      <c r="S120" s="40">
        <v>15591972515</v>
      </c>
      <c r="T120" s="40">
        <v>57.272384069517898</v>
      </c>
      <c r="U120" s="40">
        <v>15591972515</v>
      </c>
      <c r="V120" s="40">
        <v>57.272384069517898</v>
      </c>
      <c r="W120" s="40">
        <v>0</v>
      </c>
      <c r="X120" s="40">
        <v>0</v>
      </c>
      <c r="Y120" s="40">
        <v>0</v>
      </c>
    </row>
    <row r="121" spans="1:25" ht="15.75" x14ac:dyDescent="0.25">
      <c r="A121" s="50" t="s">
        <v>472</v>
      </c>
      <c r="B121" s="51" t="s">
        <v>473</v>
      </c>
      <c r="C121" s="52">
        <v>22521292286</v>
      </c>
      <c r="D121" s="52">
        <v>1075061637</v>
      </c>
      <c r="E121" s="52">
        <v>0</v>
      </c>
      <c r="F121" s="52">
        <v>68240174</v>
      </c>
      <c r="G121" s="52">
        <v>1188983347</v>
      </c>
      <c r="H121" s="52">
        <v>22475610750</v>
      </c>
      <c r="I121" s="52">
        <v>9608603659</v>
      </c>
      <c r="J121" s="52">
        <v>9608603659</v>
      </c>
      <c r="K121" s="52">
        <v>9608603659</v>
      </c>
      <c r="L121" s="52">
        <v>9608603659</v>
      </c>
      <c r="M121" s="52">
        <v>9608603659</v>
      </c>
      <c r="N121" s="52">
        <v>9608603659</v>
      </c>
      <c r="O121" s="52">
        <v>9608603659</v>
      </c>
      <c r="P121" s="52">
        <v>9608603659</v>
      </c>
      <c r="Q121" s="45">
        <v>12867007091</v>
      </c>
      <c r="R121" s="40">
        <v>57.248753923183202</v>
      </c>
      <c r="S121" s="40">
        <v>12867007091</v>
      </c>
      <c r="T121" s="40">
        <v>57.248753923183202</v>
      </c>
      <c r="U121" s="40">
        <v>12867007091</v>
      </c>
      <c r="V121" s="40">
        <v>57.248753923183202</v>
      </c>
      <c r="W121" s="40">
        <v>0</v>
      </c>
      <c r="X121" s="40">
        <v>0</v>
      </c>
      <c r="Y121" s="40">
        <v>0</v>
      </c>
    </row>
    <row r="122" spans="1:25" ht="26.25" x14ac:dyDescent="0.25">
      <c r="A122" s="50" t="s">
        <v>474</v>
      </c>
      <c r="B122" s="51" t="s">
        <v>475</v>
      </c>
      <c r="C122" s="52">
        <v>21051855018</v>
      </c>
      <c r="D122" s="52">
        <v>1075061637</v>
      </c>
      <c r="E122" s="52">
        <v>0</v>
      </c>
      <c r="F122" s="52">
        <v>68240174</v>
      </c>
      <c r="G122" s="52">
        <v>1188983347</v>
      </c>
      <c r="H122" s="52">
        <v>21006173482</v>
      </c>
      <c r="I122" s="52">
        <v>8865151291</v>
      </c>
      <c r="J122" s="52">
        <v>8865151291</v>
      </c>
      <c r="K122" s="52">
        <v>8865151291</v>
      </c>
      <c r="L122" s="52">
        <v>8865151291</v>
      </c>
      <c r="M122" s="52">
        <v>8865151291</v>
      </c>
      <c r="N122" s="52">
        <v>8865151291</v>
      </c>
      <c r="O122" s="52">
        <v>8865151291</v>
      </c>
      <c r="P122" s="52">
        <v>8865151291</v>
      </c>
      <c r="Q122" s="45">
        <v>12141022191</v>
      </c>
      <c r="R122" s="40">
        <v>57.797400375672993</v>
      </c>
      <c r="S122" s="40">
        <v>12141022191</v>
      </c>
      <c r="T122" s="40">
        <v>57.797400375672993</v>
      </c>
      <c r="U122" s="40">
        <v>12141022191</v>
      </c>
      <c r="V122" s="40">
        <v>57.797400375672993</v>
      </c>
      <c r="W122" s="40">
        <v>0</v>
      </c>
      <c r="X122" s="40">
        <v>0</v>
      </c>
      <c r="Y122" s="40">
        <v>0</v>
      </c>
    </row>
    <row r="123" spans="1:25" ht="15.75" x14ac:dyDescent="0.25">
      <c r="A123" s="41" t="s">
        <v>476</v>
      </c>
      <c r="B123" s="46" t="s">
        <v>477</v>
      </c>
      <c r="C123" s="45">
        <v>14649275672</v>
      </c>
      <c r="D123" s="45">
        <v>139149818</v>
      </c>
      <c r="E123" s="45">
        <v>0</v>
      </c>
      <c r="F123" s="45">
        <v>0</v>
      </c>
      <c r="G123" s="45">
        <v>1188983347</v>
      </c>
      <c r="H123" s="45">
        <v>13599442143</v>
      </c>
      <c r="I123" s="45">
        <v>7634661841</v>
      </c>
      <c r="J123" s="45">
        <v>7634661841</v>
      </c>
      <c r="K123" s="45">
        <v>7634661841</v>
      </c>
      <c r="L123" s="45">
        <v>7634661841</v>
      </c>
      <c r="M123" s="45">
        <v>7634661841</v>
      </c>
      <c r="N123" s="45">
        <v>7634661841</v>
      </c>
      <c r="O123" s="45">
        <v>7634661841</v>
      </c>
      <c r="P123" s="45">
        <v>7634661841</v>
      </c>
      <c r="Q123" s="45">
        <v>5964780302</v>
      </c>
      <c r="R123" s="40">
        <v>43.860477799600297</v>
      </c>
      <c r="S123" s="40">
        <v>5964780302</v>
      </c>
      <c r="T123" s="40">
        <v>43.860477799600297</v>
      </c>
      <c r="U123" s="40">
        <v>5964780302</v>
      </c>
      <c r="V123" s="40">
        <v>43.860477799600297</v>
      </c>
      <c r="W123" s="40">
        <v>0</v>
      </c>
      <c r="X123" s="40">
        <v>0</v>
      </c>
      <c r="Y123" s="40">
        <v>0</v>
      </c>
    </row>
    <row r="124" spans="1:25" ht="15.75" x14ac:dyDescent="0.25">
      <c r="A124" s="41" t="s">
        <v>478</v>
      </c>
      <c r="B124" s="46" t="s">
        <v>479</v>
      </c>
      <c r="C124" s="45">
        <v>1655480887</v>
      </c>
      <c r="D124" s="45">
        <v>269225933</v>
      </c>
      <c r="E124" s="45">
        <v>0</v>
      </c>
      <c r="F124" s="45">
        <v>0</v>
      </c>
      <c r="G124" s="45">
        <v>0</v>
      </c>
      <c r="H124" s="45">
        <v>1924706820</v>
      </c>
      <c r="I124" s="45">
        <v>549655411</v>
      </c>
      <c r="J124" s="45">
        <v>549655411</v>
      </c>
      <c r="K124" s="45">
        <v>549655411</v>
      </c>
      <c r="L124" s="45">
        <v>549655411</v>
      </c>
      <c r="M124" s="45">
        <v>549655411</v>
      </c>
      <c r="N124" s="45">
        <v>549655411</v>
      </c>
      <c r="O124" s="45">
        <v>549655411</v>
      </c>
      <c r="P124" s="45">
        <v>549655411</v>
      </c>
      <c r="Q124" s="45">
        <v>1375051409</v>
      </c>
      <c r="R124" s="40">
        <v>71.442122754051397</v>
      </c>
      <c r="S124" s="40">
        <v>1375051409</v>
      </c>
      <c r="T124" s="40">
        <v>71.442122754051397</v>
      </c>
      <c r="U124" s="40">
        <v>1375051409</v>
      </c>
      <c r="V124" s="40">
        <v>71.442122754051397</v>
      </c>
      <c r="W124" s="40">
        <v>0</v>
      </c>
      <c r="X124" s="40">
        <v>0</v>
      </c>
      <c r="Y124" s="40">
        <v>0</v>
      </c>
    </row>
    <row r="125" spans="1:25" ht="15.75" x14ac:dyDescent="0.25">
      <c r="A125" s="41" t="s">
        <v>480</v>
      </c>
      <c r="B125" s="46" t="s">
        <v>481</v>
      </c>
      <c r="C125" s="45">
        <v>2970836</v>
      </c>
      <c r="D125" s="45">
        <v>0</v>
      </c>
      <c r="E125" s="45">
        <v>0</v>
      </c>
      <c r="F125" s="45">
        <v>0</v>
      </c>
      <c r="G125" s="45">
        <v>0</v>
      </c>
      <c r="H125" s="45">
        <v>2970836</v>
      </c>
      <c r="I125" s="45">
        <v>168098</v>
      </c>
      <c r="J125" s="45">
        <v>168098</v>
      </c>
      <c r="K125" s="45">
        <v>168098</v>
      </c>
      <c r="L125" s="45">
        <v>168098</v>
      </c>
      <c r="M125" s="45">
        <v>168098</v>
      </c>
      <c r="N125" s="45">
        <v>168098</v>
      </c>
      <c r="O125" s="45">
        <v>168098</v>
      </c>
      <c r="P125" s="45">
        <v>168098</v>
      </c>
      <c r="Q125" s="45">
        <v>2802738</v>
      </c>
      <c r="R125" s="40">
        <v>94.341727379094593</v>
      </c>
      <c r="S125" s="40">
        <v>2802738</v>
      </c>
      <c r="T125" s="40">
        <v>94.341727379094593</v>
      </c>
      <c r="U125" s="40">
        <v>2802738</v>
      </c>
      <c r="V125" s="40">
        <v>94.341727379094593</v>
      </c>
      <c r="W125" s="40">
        <v>0</v>
      </c>
      <c r="X125" s="40">
        <v>0</v>
      </c>
      <c r="Y125" s="40">
        <v>0</v>
      </c>
    </row>
    <row r="126" spans="1:25" ht="15.75" x14ac:dyDescent="0.25">
      <c r="A126" s="41" t="s">
        <v>482</v>
      </c>
      <c r="B126" s="46" t="s">
        <v>483</v>
      </c>
      <c r="C126" s="45">
        <v>1713540</v>
      </c>
      <c r="D126" s="45">
        <v>0</v>
      </c>
      <c r="E126" s="45">
        <v>0</v>
      </c>
      <c r="F126" s="45">
        <v>0</v>
      </c>
      <c r="G126" s="45">
        <v>0</v>
      </c>
      <c r="H126" s="45">
        <v>1713540</v>
      </c>
      <c r="I126" s="45">
        <v>0</v>
      </c>
      <c r="J126" s="45">
        <v>0</v>
      </c>
      <c r="K126" s="45">
        <v>0</v>
      </c>
      <c r="L126" s="45">
        <v>0</v>
      </c>
      <c r="M126" s="45">
        <v>0</v>
      </c>
      <c r="N126" s="45">
        <v>0</v>
      </c>
      <c r="O126" s="45">
        <v>0</v>
      </c>
      <c r="P126" s="45">
        <v>0</v>
      </c>
      <c r="Q126" s="45">
        <v>1713540</v>
      </c>
      <c r="R126" s="40">
        <v>100</v>
      </c>
      <c r="S126" s="40">
        <v>1713540</v>
      </c>
      <c r="T126" s="40">
        <v>100</v>
      </c>
      <c r="U126" s="40">
        <v>1713540</v>
      </c>
      <c r="V126" s="40">
        <v>100</v>
      </c>
      <c r="W126" s="40">
        <v>0</v>
      </c>
      <c r="X126" s="40">
        <v>0</v>
      </c>
      <c r="Y126" s="40">
        <v>0</v>
      </c>
    </row>
    <row r="127" spans="1:25" ht="15.75" x14ac:dyDescent="0.25">
      <c r="A127" s="41" t="s">
        <v>484</v>
      </c>
      <c r="B127" s="46" t="s">
        <v>485</v>
      </c>
      <c r="C127" s="45">
        <v>96935057</v>
      </c>
      <c r="D127" s="45">
        <v>0</v>
      </c>
      <c r="E127" s="45">
        <v>0</v>
      </c>
      <c r="F127" s="45">
        <v>0</v>
      </c>
      <c r="G127" s="45">
        <v>0</v>
      </c>
      <c r="H127" s="45">
        <v>96935057</v>
      </c>
      <c r="I127" s="45">
        <v>50069814</v>
      </c>
      <c r="J127" s="45">
        <v>50069814</v>
      </c>
      <c r="K127" s="45">
        <v>50069814</v>
      </c>
      <c r="L127" s="45">
        <v>50069814</v>
      </c>
      <c r="M127" s="45">
        <v>50069814</v>
      </c>
      <c r="N127" s="45">
        <v>50069814</v>
      </c>
      <c r="O127" s="45">
        <v>50069814</v>
      </c>
      <c r="P127" s="45">
        <v>50069814</v>
      </c>
      <c r="Q127" s="45">
        <v>46865243</v>
      </c>
      <c r="R127" s="40">
        <v>48.347052604508193</v>
      </c>
      <c r="S127" s="40">
        <v>46865243</v>
      </c>
      <c r="T127" s="40">
        <v>48.347052604508193</v>
      </c>
      <c r="U127" s="40">
        <v>46865243</v>
      </c>
      <c r="V127" s="40">
        <v>48.347052604508193</v>
      </c>
      <c r="W127" s="40">
        <v>0</v>
      </c>
      <c r="X127" s="40">
        <v>0</v>
      </c>
      <c r="Y127" s="40">
        <v>0</v>
      </c>
    </row>
    <row r="128" spans="1:25" ht="15.75" x14ac:dyDescent="0.25">
      <c r="A128" s="41" t="s">
        <v>486</v>
      </c>
      <c r="B128" s="46" t="s">
        <v>487</v>
      </c>
      <c r="C128" s="45">
        <v>42593771</v>
      </c>
      <c r="D128" s="45">
        <v>6000000</v>
      </c>
      <c r="E128" s="45">
        <v>0</v>
      </c>
      <c r="F128" s="45">
        <v>0</v>
      </c>
      <c r="G128" s="45">
        <v>0</v>
      </c>
      <c r="H128" s="45">
        <v>48593771</v>
      </c>
      <c r="I128" s="45">
        <v>24356302</v>
      </c>
      <c r="J128" s="45">
        <v>24356302</v>
      </c>
      <c r="K128" s="45">
        <v>24356302</v>
      </c>
      <c r="L128" s="45">
        <v>24356302</v>
      </c>
      <c r="M128" s="45">
        <v>24356302</v>
      </c>
      <c r="N128" s="45">
        <v>24356302</v>
      </c>
      <c r="O128" s="45">
        <v>24356302</v>
      </c>
      <c r="P128" s="45">
        <v>24356302</v>
      </c>
      <c r="Q128" s="45">
        <v>24237469</v>
      </c>
      <c r="R128" s="40">
        <v>49.877728155734196</v>
      </c>
      <c r="S128" s="40">
        <v>24237469</v>
      </c>
      <c r="T128" s="40">
        <v>49.877728155734196</v>
      </c>
      <c r="U128" s="40">
        <v>24237469</v>
      </c>
      <c r="V128" s="40">
        <v>49.877728155734196</v>
      </c>
      <c r="W128" s="40">
        <v>0</v>
      </c>
      <c r="X128" s="40">
        <v>0</v>
      </c>
      <c r="Y128" s="40">
        <v>0</v>
      </c>
    </row>
    <row r="129" spans="1:25" ht="15.75" x14ac:dyDescent="0.25">
      <c r="A129" s="41" t="s">
        <v>488</v>
      </c>
      <c r="B129" s="46" t="s">
        <v>489</v>
      </c>
      <c r="C129" s="45">
        <v>28791838</v>
      </c>
      <c r="D129" s="45">
        <v>0</v>
      </c>
      <c r="E129" s="45">
        <v>0</v>
      </c>
      <c r="F129" s="45">
        <v>0</v>
      </c>
      <c r="G129" s="45">
        <v>0</v>
      </c>
      <c r="H129" s="45">
        <v>28791838</v>
      </c>
      <c r="I129" s="45">
        <v>12924100</v>
      </c>
      <c r="J129" s="45">
        <v>12924100</v>
      </c>
      <c r="K129" s="45">
        <v>12924100</v>
      </c>
      <c r="L129" s="45">
        <v>12924100</v>
      </c>
      <c r="M129" s="45">
        <v>12924100</v>
      </c>
      <c r="N129" s="45">
        <v>12924100</v>
      </c>
      <c r="O129" s="45">
        <v>12924100</v>
      </c>
      <c r="P129" s="45">
        <v>12924100</v>
      </c>
      <c r="Q129" s="45">
        <v>15867738</v>
      </c>
      <c r="R129" s="40">
        <v>55.111931374440204</v>
      </c>
      <c r="S129" s="40">
        <v>15867738</v>
      </c>
      <c r="T129" s="40">
        <v>55.111931374440204</v>
      </c>
      <c r="U129" s="40">
        <v>15867738</v>
      </c>
      <c r="V129" s="40">
        <v>55.111931374440204</v>
      </c>
      <c r="W129" s="40">
        <v>0</v>
      </c>
      <c r="X129" s="40">
        <v>0</v>
      </c>
      <c r="Y129" s="40">
        <v>0</v>
      </c>
    </row>
    <row r="130" spans="1:25" ht="15.75" x14ac:dyDescent="0.25">
      <c r="A130" s="41" t="s">
        <v>490</v>
      </c>
      <c r="B130" s="46" t="s">
        <v>491</v>
      </c>
      <c r="C130" s="45">
        <v>3613204</v>
      </c>
      <c r="D130" s="45">
        <v>0</v>
      </c>
      <c r="E130" s="45">
        <v>0</v>
      </c>
      <c r="F130" s="45">
        <v>0</v>
      </c>
      <c r="G130" s="45">
        <v>0</v>
      </c>
      <c r="H130" s="45">
        <v>3613204</v>
      </c>
      <c r="I130" s="45">
        <v>1718251</v>
      </c>
      <c r="J130" s="45">
        <v>1718251</v>
      </c>
      <c r="K130" s="45">
        <v>1718251</v>
      </c>
      <c r="L130" s="45">
        <v>1718251</v>
      </c>
      <c r="M130" s="45">
        <v>1718251</v>
      </c>
      <c r="N130" s="45">
        <v>1718251</v>
      </c>
      <c r="O130" s="45">
        <v>1718251</v>
      </c>
      <c r="P130" s="45">
        <v>1718251</v>
      </c>
      <c r="Q130" s="45">
        <v>1894953</v>
      </c>
      <c r="R130" s="40">
        <v>52.445225899229598</v>
      </c>
      <c r="S130" s="40">
        <v>1894953</v>
      </c>
      <c r="T130" s="40">
        <v>52.445225899229598</v>
      </c>
      <c r="U130" s="40">
        <v>1894953</v>
      </c>
      <c r="V130" s="40">
        <v>52.445225899229598</v>
      </c>
      <c r="W130" s="40">
        <v>0</v>
      </c>
      <c r="X130" s="40">
        <v>0</v>
      </c>
      <c r="Y130" s="40">
        <v>0</v>
      </c>
    </row>
    <row r="131" spans="1:25" ht="15.75" x14ac:dyDescent="0.25">
      <c r="A131" s="41" t="s">
        <v>492</v>
      </c>
      <c r="B131" s="46" t="s">
        <v>493</v>
      </c>
      <c r="C131" s="45">
        <v>289302090</v>
      </c>
      <c r="D131" s="45">
        <v>0</v>
      </c>
      <c r="E131" s="45">
        <v>0</v>
      </c>
      <c r="F131" s="45">
        <v>0</v>
      </c>
      <c r="G131" s="45">
        <v>0</v>
      </c>
      <c r="H131" s="45">
        <v>289302090</v>
      </c>
      <c r="I131" s="45">
        <v>149000030</v>
      </c>
      <c r="J131" s="45">
        <v>149000030</v>
      </c>
      <c r="K131" s="45">
        <v>149000030</v>
      </c>
      <c r="L131" s="45">
        <v>149000030</v>
      </c>
      <c r="M131" s="45">
        <v>149000030</v>
      </c>
      <c r="N131" s="45">
        <v>149000030</v>
      </c>
      <c r="O131" s="45">
        <v>149000030</v>
      </c>
      <c r="P131" s="45">
        <v>149000030</v>
      </c>
      <c r="Q131" s="45">
        <v>140302060</v>
      </c>
      <c r="R131" s="40">
        <v>48.496732256583392</v>
      </c>
      <c r="S131" s="40">
        <v>140302060</v>
      </c>
      <c r="T131" s="40">
        <v>48.496732256583392</v>
      </c>
      <c r="U131" s="40">
        <v>140302060</v>
      </c>
      <c r="V131" s="40">
        <v>48.496732256583392</v>
      </c>
      <c r="W131" s="40">
        <v>0</v>
      </c>
      <c r="X131" s="40">
        <v>0</v>
      </c>
      <c r="Y131" s="40">
        <v>0</v>
      </c>
    </row>
    <row r="132" spans="1:25" ht="26.25" x14ac:dyDescent="0.25">
      <c r="A132" s="41" t="s">
        <v>494</v>
      </c>
      <c r="B132" s="46" t="s">
        <v>495</v>
      </c>
      <c r="C132" s="45">
        <v>169564243</v>
      </c>
      <c r="D132" s="45">
        <v>170000000</v>
      </c>
      <c r="E132" s="45">
        <v>0</v>
      </c>
      <c r="F132" s="45">
        <v>0</v>
      </c>
      <c r="G132" s="45">
        <v>0</v>
      </c>
      <c r="H132" s="45">
        <v>339564243</v>
      </c>
      <c r="I132" s="45">
        <v>166157954</v>
      </c>
      <c r="J132" s="45">
        <v>166157954</v>
      </c>
      <c r="K132" s="45">
        <v>166157954</v>
      </c>
      <c r="L132" s="45">
        <v>166157954</v>
      </c>
      <c r="M132" s="45">
        <v>166157954</v>
      </c>
      <c r="N132" s="45">
        <v>166157954</v>
      </c>
      <c r="O132" s="45">
        <v>166157954</v>
      </c>
      <c r="P132" s="45">
        <v>166157954</v>
      </c>
      <c r="Q132" s="45">
        <v>173406289</v>
      </c>
      <c r="R132" s="40">
        <v>51.067299509506995</v>
      </c>
      <c r="S132" s="40">
        <v>173406289</v>
      </c>
      <c r="T132" s="40">
        <v>51.067299509506995</v>
      </c>
      <c r="U132" s="40">
        <v>173406289</v>
      </c>
      <c r="V132" s="40">
        <v>51.067299509506995</v>
      </c>
      <c r="W132" s="40">
        <v>0</v>
      </c>
      <c r="X132" s="40">
        <v>0</v>
      </c>
      <c r="Y132" s="40">
        <v>0</v>
      </c>
    </row>
    <row r="133" spans="1:25" ht="15.75" x14ac:dyDescent="0.25">
      <c r="A133" s="41" t="s">
        <v>496</v>
      </c>
      <c r="B133" s="46" t="s">
        <v>497</v>
      </c>
      <c r="C133" s="45">
        <v>29035</v>
      </c>
      <c r="D133" s="45">
        <v>0</v>
      </c>
      <c r="E133" s="45">
        <v>0</v>
      </c>
      <c r="F133" s="45">
        <v>0</v>
      </c>
      <c r="G133" s="45">
        <v>0</v>
      </c>
      <c r="H133" s="45">
        <v>29035</v>
      </c>
      <c r="I133" s="45">
        <v>12761</v>
      </c>
      <c r="J133" s="45">
        <v>12761</v>
      </c>
      <c r="K133" s="45">
        <v>12761</v>
      </c>
      <c r="L133" s="45">
        <v>12761</v>
      </c>
      <c r="M133" s="45">
        <v>12761</v>
      </c>
      <c r="N133" s="45">
        <v>12761</v>
      </c>
      <c r="O133" s="45">
        <v>12761</v>
      </c>
      <c r="P133" s="45">
        <v>12761</v>
      </c>
      <c r="Q133" s="45">
        <v>16274</v>
      </c>
      <c r="R133" s="40">
        <v>56.049595315997898</v>
      </c>
      <c r="S133" s="40">
        <v>16274</v>
      </c>
      <c r="T133" s="40">
        <v>56.049595315997898</v>
      </c>
      <c r="U133" s="40">
        <v>16274</v>
      </c>
      <c r="V133" s="40">
        <v>56.049595315997898</v>
      </c>
      <c r="W133" s="40">
        <v>0</v>
      </c>
      <c r="X133" s="40">
        <v>0</v>
      </c>
      <c r="Y133" s="40">
        <v>0</v>
      </c>
    </row>
    <row r="134" spans="1:25" ht="15.75" x14ac:dyDescent="0.25">
      <c r="A134" s="41" t="s">
        <v>498</v>
      </c>
      <c r="B134" s="46" t="s">
        <v>499</v>
      </c>
      <c r="C134" s="45">
        <v>18741</v>
      </c>
      <c r="D134" s="45">
        <v>0</v>
      </c>
      <c r="E134" s="45">
        <v>0</v>
      </c>
      <c r="F134" s="45">
        <v>0</v>
      </c>
      <c r="G134" s="45">
        <v>0</v>
      </c>
      <c r="H134" s="45">
        <v>18741</v>
      </c>
      <c r="I134" s="45">
        <v>8100</v>
      </c>
      <c r="J134" s="45">
        <v>8100</v>
      </c>
      <c r="K134" s="45">
        <v>8100</v>
      </c>
      <c r="L134" s="45">
        <v>8100</v>
      </c>
      <c r="M134" s="45">
        <v>8100</v>
      </c>
      <c r="N134" s="45">
        <v>8100</v>
      </c>
      <c r="O134" s="45">
        <v>8100</v>
      </c>
      <c r="P134" s="45">
        <v>8100</v>
      </c>
      <c r="Q134" s="45">
        <v>10641</v>
      </c>
      <c r="R134" s="40">
        <v>56.779254041940099</v>
      </c>
      <c r="S134" s="40">
        <v>10641</v>
      </c>
      <c r="T134" s="40">
        <v>56.779254041940099</v>
      </c>
      <c r="U134" s="40">
        <v>10641</v>
      </c>
      <c r="V134" s="40">
        <v>56.779254041940099</v>
      </c>
      <c r="W134" s="40">
        <v>0</v>
      </c>
      <c r="X134" s="40">
        <v>0</v>
      </c>
      <c r="Y134" s="40">
        <v>0</v>
      </c>
    </row>
    <row r="135" spans="1:25" ht="15.75" x14ac:dyDescent="0.25">
      <c r="A135" s="41" t="s">
        <v>500</v>
      </c>
      <c r="B135" s="46" t="s">
        <v>501</v>
      </c>
      <c r="C135" s="45">
        <v>14429</v>
      </c>
      <c r="D135" s="45">
        <v>0</v>
      </c>
      <c r="E135" s="45">
        <v>0</v>
      </c>
      <c r="F135" s="45">
        <v>0</v>
      </c>
      <c r="G135" s="45">
        <v>0</v>
      </c>
      <c r="H135" s="45">
        <v>14429</v>
      </c>
      <c r="I135" s="45">
        <v>6300</v>
      </c>
      <c r="J135" s="45">
        <v>6300</v>
      </c>
      <c r="K135" s="45">
        <v>6300</v>
      </c>
      <c r="L135" s="45">
        <v>6300</v>
      </c>
      <c r="M135" s="45">
        <v>6300</v>
      </c>
      <c r="N135" s="45">
        <v>6300</v>
      </c>
      <c r="O135" s="45">
        <v>6300</v>
      </c>
      <c r="P135" s="45">
        <v>6300</v>
      </c>
      <c r="Q135" s="45">
        <v>8129</v>
      </c>
      <c r="R135" s="40">
        <v>56.337930556518096</v>
      </c>
      <c r="S135" s="40">
        <v>8129</v>
      </c>
      <c r="T135" s="40">
        <v>56.337930556518096</v>
      </c>
      <c r="U135" s="40">
        <v>8129</v>
      </c>
      <c r="V135" s="40">
        <v>56.337930556518096</v>
      </c>
      <c r="W135" s="40">
        <v>0</v>
      </c>
      <c r="X135" s="40">
        <v>0</v>
      </c>
      <c r="Y135" s="40">
        <v>0</v>
      </c>
    </row>
    <row r="136" spans="1:25" ht="15.75" x14ac:dyDescent="0.25">
      <c r="A136" s="41" t="s">
        <v>502</v>
      </c>
      <c r="B136" s="46" t="s">
        <v>503</v>
      </c>
      <c r="C136" s="45">
        <v>1905392868</v>
      </c>
      <c r="D136" s="45">
        <v>0</v>
      </c>
      <c r="E136" s="45">
        <v>0</v>
      </c>
      <c r="F136" s="45">
        <v>0</v>
      </c>
      <c r="G136" s="45">
        <v>0</v>
      </c>
      <c r="H136" s="45">
        <v>1905392868</v>
      </c>
      <c r="I136" s="45">
        <v>5240310</v>
      </c>
      <c r="J136" s="45">
        <v>5240310</v>
      </c>
      <c r="K136" s="45">
        <v>5240310</v>
      </c>
      <c r="L136" s="45">
        <v>5240310</v>
      </c>
      <c r="M136" s="45">
        <v>5240310</v>
      </c>
      <c r="N136" s="45">
        <v>5240310</v>
      </c>
      <c r="O136" s="45">
        <v>5240310</v>
      </c>
      <c r="P136" s="45">
        <v>5240310</v>
      </c>
      <c r="Q136" s="45">
        <v>1900152558</v>
      </c>
      <c r="R136" s="40">
        <v>99.724974828655689</v>
      </c>
      <c r="S136" s="40">
        <v>1900152558</v>
      </c>
      <c r="T136" s="40">
        <v>99.724974828655689</v>
      </c>
      <c r="U136" s="40">
        <v>1900152558</v>
      </c>
      <c r="V136" s="40">
        <v>99.724974828655689</v>
      </c>
      <c r="W136" s="40">
        <v>0</v>
      </c>
      <c r="X136" s="40">
        <v>0</v>
      </c>
      <c r="Y136" s="40">
        <v>0</v>
      </c>
    </row>
    <row r="137" spans="1:25" ht="15.75" x14ac:dyDescent="0.25">
      <c r="A137" s="41" t="s">
        <v>504</v>
      </c>
      <c r="B137" s="46" t="s">
        <v>505</v>
      </c>
      <c r="C137" s="45">
        <v>835630943</v>
      </c>
      <c r="D137" s="45">
        <v>0</v>
      </c>
      <c r="E137" s="45">
        <v>0</v>
      </c>
      <c r="F137" s="45">
        <v>0</v>
      </c>
      <c r="G137" s="45">
        <v>0</v>
      </c>
      <c r="H137" s="45">
        <v>835630943</v>
      </c>
      <c r="I137" s="45">
        <v>7989688</v>
      </c>
      <c r="J137" s="45">
        <v>7989688</v>
      </c>
      <c r="K137" s="45">
        <v>7989688</v>
      </c>
      <c r="L137" s="45">
        <v>7989688</v>
      </c>
      <c r="M137" s="45">
        <v>7989688</v>
      </c>
      <c r="N137" s="45">
        <v>7989688</v>
      </c>
      <c r="O137" s="45">
        <v>7989688</v>
      </c>
      <c r="P137" s="45">
        <v>7989688</v>
      </c>
      <c r="Q137" s="45">
        <v>827641255</v>
      </c>
      <c r="R137" s="40">
        <v>99.043873606293687</v>
      </c>
      <c r="S137" s="40">
        <v>827641255</v>
      </c>
      <c r="T137" s="40">
        <v>99.043873606293687</v>
      </c>
      <c r="U137" s="40">
        <v>827641255</v>
      </c>
      <c r="V137" s="40">
        <v>99.043873606293687</v>
      </c>
      <c r="W137" s="40">
        <v>0</v>
      </c>
      <c r="X137" s="40">
        <v>0</v>
      </c>
      <c r="Y137" s="40">
        <v>0</v>
      </c>
    </row>
    <row r="138" spans="1:25" ht="15.75" x14ac:dyDescent="0.25">
      <c r="A138" s="41" t="s">
        <v>506</v>
      </c>
      <c r="B138" s="46" t="s">
        <v>507</v>
      </c>
      <c r="C138" s="45">
        <v>120920189</v>
      </c>
      <c r="D138" s="45">
        <v>0</v>
      </c>
      <c r="E138" s="45">
        <v>0</v>
      </c>
      <c r="F138" s="45">
        <v>0</v>
      </c>
      <c r="G138" s="45">
        <v>0</v>
      </c>
      <c r="H138" s="45">
        <v>120920189</v>
      </c>
      <c r="I138" s="45">
        <v>58194870</v>
      </c>
      <c r="J138" s="45">
        <v>58194870</v>
      </c>
      <c r="K138" s="45">
        <v>58194870</v>
      </c>
      <c r="L138" s="45">
        <v>58194870</v>
      </c>
      <c r="M138" s="45">
        <v>58194870</v>
      </c>
      <c r="N138" s="45">
        <v>58194870</v>
      </c>
      <c r="O138" s="45">
        <v>58194870</v>
      </c>
      <c r="P138" s="45">
        <v>58194870</v>
      </c>
      <c r="Q138" s="45">
        <v>62725319</v>
      </c>
      <c r="R138" s="40">
        <v>51.873321997536699</v>
      </c>
      <c r="S138" s="40">
        <v>62725319</v>
      </c>
      <c r="T138" s="40">
        <v>51.873321997536699</v>
      </c>
      <c r="U138" s="40">
        <v>62725319</v>
      </c>
      <c r="V138" s="40">
        <v>51.873321997536699</v>
      </c>
      <c r="W138" s="40">
        <v>0</v>
      </c>
      <c r="X138" s="40">
        <v>0</v>
      </c>
      <c r="Y138" s="40">
        <v>0</v>
      </c>
    </row>
    <row r="139" spans="1:25" ht="15.75" x14ac:dyDescent="0.25">
      <c r="A139" s="41" t="s">
        <v>508</v>
      </c>
      <c r="B139" s="46" t="s">
        <v>509</v>
      </c>
      <c r="C139" s="45">
        <v>381947701</v>
      </c>
      <c r="D139" s="45">
        <v>0</v>
      </c>
      <c r="E139" s="45">
        <v>0</v>
      </c>
      <c r="F139" s="45">
        <v>0</v>
      </c>
      <c r="G139" s="45">
        <v>0</v>
      </c>
      <c r="H139" s="45">
        <v>381947701</v>
      </c>
      <c r="I139" s="45">
        <v>130944128</v>
      </c>
      <c r="J139" s="45">
        <v>130944128</v>
      </c>
      <c r="K139" s="45">
        <v>130944128</v>
      </c>
      <c r="L139" s="45">
        <v>130944128</v>
      </c>
      <c r="M139" s="45">
        <v>130944128</v>
      </c>
      <c r="N139" s="45">
        <v>130944128</v>
      </c>
      <c r="O139" s="45">
        <v>130944128</v>
      </c>
      <c r="P139" s="45">
        <v>130944128</v>
      </c>
      <c r="Q139" s="45">
        <v>251003573</v>
      </c>
      <c r="R139" s="40">
        <v>65.716738795084396</v>
      </c>
      <c r="S139" s="40">
        <v>251003573</v>
      </c>
      <c r="T139" s="40">
        <v>65.716738795084396</v>
      </c>
      <c r="U139" s="40">
        <v>251003573</v>
      </c>
      <c r="V139" s="40">
        <v>65.716738795084396</v>
      </c>
      <c r="W139" s="40">
        <v>0</v>
      </c>
      <c r="X139" s="40">
        <v>0</v>
      </c>
      <c r="Y139" s="40">
        <v>0</v>
      </c>
    </row>
    <row r="140" spans="1:25" ht="15.75" x14ac:dyDescent="0.25">
      <c r="A140" s="41" t="s">
        <v>510</v>
      </c>
      <c r="B140" s="46" t="s">
        <v>511</v>
      </c>
      <c r="C140" s="45">
        <v>3797123</v>
      </c>
      <c r="D140" s="45">
        <v>0</v>
      </c>
      <c r="E140" s="45">
        <v>0</v>
      </c>
      <c r="F140" s="45">
        <v>0</v>
      </c>
      <c r="G140" s="45">
        <v>0</v>
      </c>
      <c r="H140" s="45">
        <v>3797123</v>
      </c>
      <c r="I140" s="45">
        <v>0</v>
      </c>
      <c r="J140" s="45">
        <v>0</v>
      </c>
      <c r="K140" s="45">
        <v>0</v>
      </c>
      <c r="L140" s="45">
        <v>0</v>
      </c>
      <c r="M140" s="45">
        <v>0</v>
      </c>
      <c r="N140" s="45">
        <v>0</v>
      </c>
      <c r="O140" s="45">
        <v>0</v>
      </c>
      <c r="P140" s="45">
        <v>0</v>
      </c>
      <c r="Q140" s="45">
        <v>3797123</v>
      </c>
      <c r="R140" s="40">
        <v>100</v>
      </c>
      <c r="S140" s="40">
        <v>3797123</v>
      </c>
      <c r="T140" s="40">
        <v>100</v>
      </c>
      <c r="U140" s="40">
        <v>3797123</v>
      </c>
      <c r="V140" s="40">
        <v>100</v>
      </c>
      <c r="W140" s="40">
        <v>0</v>
      </c>
      <c r="X140" s="40">
        <v>0</v>
      </c>
      <c r="Y140" s="40">
        <v>0</v>
      </c>
    </row>
    <row r="141" spans="1:25" ht="26.25" x14ac:dyDescent="0.25">
      <c r="A141" s="41" t="s">
        <v>512</v>
      </c>
      <c r="B141" s="46" t="s">
        <v>513</v>
      </c>
      <c r="C141" s="45">
        <v>11140258</v>
      </c>
      <c r="D141" s="45">
        <v>8000000</v>
      </c>
      <c r="E141" s="45">
        <v>0</v>
      </c>
      <c r="F141" s="45">
        <v>0</v>
      </c>
      <c r="G141" s="45">
        <v>0</v>
      </c>
      <c r="H141" s="45">
        <v>19140258</v>
      </c>
      <c r="I141" s="45">
        <v>14356320</v>
      </c>
      <c r="J141" s="45">
        <v>14356320</v>
      </c>
      <c r="K141" s="45">
        <v>14356320</v>
      </c>
      <c r="L141" s="45">
        <v>14356320</v>
      </c>
      <c r="M141" s="45">
        <v>14356320</v>
      </c>
      <c r="N141" s="45">
        <v>14356320</v>
      </c>
      <c r="O141" s="45">
        <v>14356320</v>
      </c>
      <c r="P141" s="45">
        <v>14356320</v>
      </c>
      <c r="Q141" s="45">
        <v>4783938</v>
      </c>
      <c r="R141" s="40">
        <v>24.994114499397</v>
      </c>
      <c r="S141" s="40">
        <v>4783938</v>
      </c>
      <c r="T141" s="40">
        <v>24.994114499397</v>
      </c>
      <c r="U141" s="40">
        <v>4783938</v>
      </c>
      <c r="V141" s="40">
        <v>24.994114499397</v>
      </c>
      <c r="W141" s="40">
        <v>0</v>
      </c>
      <c r="X141" s="40">
        <v>0</v>
      </c>
      <c r="Y141" s="40">
        <v>0</v>
      </c>
    </row>
    <row r="142" spans="1:25" ht="15.75" x14ac:dyDescent="0.25">
      <c r="A142" s="41" t="s">
        <v>514</v>
      </c>
      <c r="B142" s="46" t="s">
        <v>515</v>
      </c>
      <c r="C142" s="45">
        <v>852722593</v>
      </c>
      <c r="D142" s="45">
        <v>0</v>
      </c>
      <c r="E142" s="45">
        <v>0</v>
      </c>
      <c r="F142" s="45">
        <v>0</v>
      </c>
      <c r="G142" s="45">
        <v>0</v>
      </c>
      <c r="H142" s="45">
        <v>852722593</v>
      </c>
      <c r="I142" s="45">
        <v>0</v>
      </c>
      <c r="J142" s="45">
        <v>0</v>
      </c>
      <c r="K142" s="45">
        <v>0</v>
      </c>
      <c r="L142" s="45">
        <v>0</v>
      </c>
      <c r="M142" s="45">
        <v>0</v>
      </c>
      <c r="N142" s="45">
        <v>0</v>
      </c>
      <c r="O142" s="45">
        <v>0</v>
      </c>
      <c r="P142" s="45">
        <v>0</v>
      </c>
      <c r="Q142" s="45">
        <v>852722593</v>
      </c>
      <c r="R142" s="40">
        <v>100</v>
      </c>
      <c r="S142" s="40">
        <v>852722593</v>
      </c>
      <c r="T142" s="40">
        <v>100</v>
      </c>
      <c r="U142" s="40">
        <v>852722593</v>
      </c>
      <c r="V142" s="40">
        <v>100</v>
      </c>
      <c r="W142" s="40">
        <v>0</v>
      </c>
      <c r="X142" s="40">
        <v>0</v>
      </c>
      <c r="Y142" s="40">
        <v>0</v>
      </c>
    </row>
    <row r="143" spans="1:25" ht="26.25" x14ac:dyDescent="0.25">
      <c r="A143" s="41" t="s">
        <v>516</v>
      </c>
      <c r="B143" s="46" t="s">
        <v>517</v>
      </c>
      <c r="C143" s="45">
        <v>0</v>
      </c>
      <c r="D143" s="45">
        <v>40000000</v>
      </c>
      <c r="E143" s="45">
        <v>0</v>
      </c>
      <c r="F143" s="45">
        <v>68240174</v>
      </c>
      <c r="G143" s="45">
        <v>0</v>
      </c>
      <c r="H143" s="45">
        <v>108240174</v>
      </c>
      <c r="I143" s="45">
        <v>59687013</v>
      </c>
      <c r="J143" s="45">
        <v>59687013</v>
      </c>
      <c r="K143" s="45">
        <v>59687013</v>
      </c>
      <c r="L143" s="45">
        <v>59687013</v>
      </c>
      <c r="M143" s="45">
        <v>59687013</v>
      </c>
      <c r="N143" s="45">
        <v>59687013</v>
      </c>
      <c r="O143" s="45">
        <v>59687013</v>
      </c>
      <c r="P143" s="45">
        <v>59687013</v>
      </c>
      <c r="Q143" s="45">
        <v>48553161</v>
      </c>
      <c r="R143" s="40">
        <v>44.856876338724298</v>
      </c>
      <c r="S143" s="40">
        <v>48553161</v>
      </c>
      <c r="T143" s="40">
        <v>44.856876338724298</v>
      </c>
      <c r="U143" s="40">
        <v>48553161</v>
      </c>
      <c r="V143" s="40">
        <v>44.856876338724298</v>
      </c>
      <c r="W143" s="40">
        <v>0</v>
      </c>
      <c r="X143" s="40">
        <v>0</v>
      </c>
      <c r="Y143" s="40">
        <v>0</v>
      </c>
    </row>
    <row r="144" spans="1:25" ht="15.75" x14ac:dyDescent="0.25">
      <c r="A144" s="41" t="s">
        <v>518</v>
      </c>
      <c r="B144" s="46" t="s">
        <v>519</v>
      </c>
      <c r="C144" s="45">
        <v>0</v>
      </c>
      <c r="D144" s="45">
        <v>408460010</v>
      </c>
      <c r="E144" s="45">
        <v>0</v>
      </c>
      <c r="F144" s="45">
        <v>0</v>
      </c>
      <c r="G144" s="45">
        <v>0</v>
      </c>
      <c r="H144" s="45">
        <v>408460010</v>
      </c>
      <c r="I144" s="45">
        <v>0</v>
      </c>
      <c r="J144" s="45">
        <v>0</v>
      </c>
      <c r="K144" s="45">
        <v>0</v>
      </c>
      <c r="L144" s="45">
        <v>0</v>
      </c>
      <c r="M144" s="45">
        <v>0</v>
      </c>
      <c r="N144" s="45">
        <v>0</v>
      </c>
      <c r="O144" s="45">
        <v>0</v>
      </c>
      <c r="P144" s="45">
        <v>0</v>
      </c>
      <c r="Q144" s="45">
        <v>408460010</v>
      </c>
      <c r="R144" s="40">
        <v>100</v>
      </c>
      <c r="S144" s="40">
        <v>408460010</v>
      </c>
      <c r="T144" s="40">
        <v>100</v>
      </c>
      <c r="U144" s="40">
        <v>408460010</v>
      </c>
      <c r="V144" s="40">
        <v>100</v>
      </c>
      <c r="W144" s="40">
        <v>0</v>
      </c>
      <c r="X144" s="40">
        <v>0</v>
      </c>
      <c r="Y144" s="40">
        <v>0</v>
      </c>
    </row>
    <row r="145" spans="1:25" ht="26.25" x14ac:dyDescent="0.25">
      <c r="A145" s="41" t="s">
        <v>520</v>
      </c>
      <c r="B145" s="46" t="s">
        <v>521</v>
      </c>
      <c r="C145" s="45">
        <v>0</v>
      </c>
      <c r="D145" s="45">
        <v>34225876</v>
      </c>
      <c r="E145" s="45">
        <v>0</v>
      </c>
      <c r="F145" s="45">
        <v>0</v>
      </c>
      <c r="G145" s="45">
        <v>0</v>
      </c>
      <c r="H145" s="45">
        <v>34225876</v>
      </c>
      <c r="I145" s="45">
        <v>0</v>
      </c>
      <c r="J145" s="45">
        <v>0</v>
      </c>
      <c r="K145" s="45">
        <v>0</v>
      </c>
      <c r="L145" s="45">
        <v>0</v>
      </c>
      <c r="M145" s="45">
        <v>0</v>
      </c>
      <c r="N145" s="45">
        <v>0</v>
      </c>
      <c r="O145" s="45">
        <v>0</v>
      </c>
      <c r="P145" s="45">
        <v>0</v>
      </c>
      <c r="Q145" s="45">
        <v>34225876</v>
      </c>
      <c r="R145" s="40">
        <v>100</v>
      </c>
      <c r="S145" s="40">
        <v>34225876</v>
      </c>
      <c r="T145" s="40">
        <v>100</v>
      </c>
      <c r="U145" s="40">
        <v>34225876</v>
      </c>
      <c r="V145" s="40">
        <v>100</v>
      </c>
      <c r="W145" s="40">
        <v>0</v>
      </c>
      <c r="X145" s="40">
        <v>0</v>
      </c>
      <c r="Y145" s="40">
        <v>0</v>
      </c>
    </row>
    <row r="146" spans="1:25" ht="26.25" x14ac:dyDescent="0.25">
      <c r="A146" s="41" t="s">
        <v>522</v>
      </c>
      <c r="B146" s="46" t="s">
        <v>523</v>
      </c>
      <c r="C146" s="45">
        <v>1469437268</v>
      </c>
      <c r="D146" s="45">
        <v>0</v>
      </c>
      <c r="E146" s="45">
        <v>0</v>
      </c>
      <c r="F146" s="45">
        <v>0</v>
      </c>
      <c r="G146" s="45">
        <v>0</v>
      </c>
      <c r="H146" s="45">
        <v>1469437268</v>
      </c>
      <c r="I146" s="45">
        <v>743452368</v>
      </c>
      <c r="J146" s="45">
        <v>743452368</v>
      </c>
      <c r="K146" s="45">
        <v>743452368</v>
      </c>
      <c r="L146" s="45">
        <v>743452368</v>
      </c>
      <c r="M146" s="45">
        <v>743452368</v>
      </c>
      <c r="N146" s="45">
        <v>743452368</v>
      </c>
      <c r="O146" s="45">
        <v>743452368</v>
      </c>
      <c r="P146" s="45">
        <v>743452368</v>
      </c>
      <c r="Q146" s="45">
        <v>725984900</v>
      </c>
      <c r="R146" s="40">
        <v>49.4056409082446</v>
      </c>
      <c r="S146" s="40">
        <v>725984900</v>
      </c>
      <c r="T146" s="40">
        <v>49.4056409082446</v>
      </c>
      <c r="U146" s="40">
        <v>725984900</v>
      </c>
      <c r="V146" s="40">
        <v>49.4056409082446</v>
      </c>
      <c r="W146" s="40">
        <v>0</v>
      </c>
      <c r="X146" s="40">
        <v>0</v>
      </c>
      <c r="Y146" s="40">
        <v>0</v>
      </c>
    </row>
    <row r="147" spans="1:25" ht="26.25" x14ac:dyDescent="0.25">
      <c r="A147" s="41" t="s">
        <v>524</v>
      </c>
      <c r="B147" s="46" t="s">
        <v>525</v>
      </c>
      <c r="C147" s="45">
        <v>1469437268</v>
      </c>
      <c r="D147" s="45">
        <v>0</v>
      </c>
      <c r="E147" s="45">
        <v>0</v>
      </c>
      <c r="F147" s="45">
        <v>0</v>
      </c>
      <c r="G147" s="45">
        <v>0</v>
      </c>
      <c r="H147" s="45">
        <v>1469437268</v>
      </c>
      <c r="I147" s="45">
        <v>743452368</v>
      </c>
      <c r="J147" s="45">
        <v>743452368</v>
      </c>
      <c r="K147" s="45">
        <v>743452368</v>
      </c>
      <c r="L147" s="45">
        <v>743452368</v>
      </c>
      <c r="M147" s="45">
        <v>743452368</v>
      </c>
      <c r="N147" s="45">
        <v>743452368</v>
      </c>
      <c r="O147" s="45">
        <v>743452368</v>
      </c>
      <c r="P147" s="45">
        <v>743452368</v>
      </c>
      <c r="Q147" s="45">
        <v>725984900</v>
      </c>
      <c r="R147" s="40">
        <v>49.4056409082446</v>
      </c>
      <c r="S147" s="40">
        <v>725984900</v>
      </c>
      <c r="T147" s="40">
        <v>49.4056409082446</v>
      </c>
      <c r="U147" s="40">
        <v>725984900</v>
      </c>
      <c r="V147" s="40">
        <v>49.4056409082446</v>
      </c>
      <c r="W147" s="40">
        <v>0</v>
      </c>
      <c r="X147" s="40">
        <v>0</v>
      </c>
      <c r="Y147" s="40">
        <v>0</v>
      </c>
    </row>
    <row r="148" spans="1:25" ht="15.75" x14ac:dyDescent="0.25">
      <c r="A148" s="50" t="s">
        <v>526</v>
      </c>
      <c r="B148" s="51" t="s">
        <v>527</v>
      </c>
      <c r="C148" s="52">
        <v>2812071361</v>
      </c>
      <c r="D148" s="52">
        <v>49500000</v>
      </c>
      <c r="E148" s="52">
        <v>0</v>
      </c>
      <c r="F148" s="52">
        <v>37945789</v>
      </c>
      <c r="G148" s="52">
        <v>0</v>
      </c>
      <c r="H148" s="52">
        <v>2899517150</v>
      </c>
      <c r="I148" s="52">
        <v>1217896926</v>
      </c>
      <c r="J148" s="52">
        <v>1217896926</v>
      </c>
      <c r="K148" s="52">
        <v>1217896926</v>
      </c>
      <c r="L148" s="52">
        <v>1217896926</v>
      </c>
      <c r="M148" s="52">
        <v>1217896926</v>
      </c>
      <c r="N148" s="52">
        <v>1217896926</v>
      </c>
      <c r="O148" s="52">
        <v>1217896926</v>
      </c>
      <c r="P148" s="52">
        <v>1217896926</v>
      </c>
      <c r="Q148" s="45">
        <v>1681620224</v>
      </c>
      <c r="R148" s="40">
        <v>57.996560703219195</v>
      </c>
      <c r="S148" s="40">
        <v>1681620224</v>
      </c>
      <c r="T148" s="40">
        <v>57.996560703219195</v>
      </c>
      <c r="U148" s="40">
        <v>1681620224</v>
      </c>
      <c r="V148" s="40">
        <v>57.996560703219195</v>
      </c>
      <c r="W148" s="40">
        <v>0</v>
      </c>
      <c r="X148" s="40">
        <v>0</v>
      </c>
      <c r="Y148" s="40">
        <v>0</v>
      </c>
    </row>
    <row r="149" spans="1:25" ht="26.25" x14ac:dyDescent="0.25">
      <c r="A149" s="50" t="s">
        <v>528</v>
      </c>
      <c r="B149" s="51" t="s">
        <v>529</v>
      </c>
      <c r="C149" s="52">
        <v>2626543452</v>
      </c>
      <c r="D149" s="52">
        <v>49500000</v>
      </c>
      <c r="E149" s="52">
        <v>0</v>
      </c>
      <c r="F149" s="52">
        <v>37945789</v>
      </c>
      <c r="G149" s="52">
        <v>0</v>
      </c>
      <c r="H149" s="52">
        <v>2713989241</v>
      </c>
      <c r="I149" s="52">
        <v>1124222686</v>
      </c>
      <c r="J149" s="52">
        <v>1124222686</v>
      </c>
      <c r="K149" s="52">
        <v>1124222686</v>
      </c>
      <c r="L149" s="52">
        <v>1124222686</v>
      </c>
      <c r="M149" s="52">
        <v>1124222686</v>
      </c>
      <c r="N149" s="52">
        <v>1124222686</v>
      </c>
      <c r="O149" s="52">
        <v>1124222686</v>
      </c>
      <c r="P149" s="52">
        <v>1124222686</v>
      </c>
      <c r="Q149" s="45">
        <v>1589766555</v>
      </c>
      <c r="R149" s="40">
        <v>58.576744925275797</v>
      </c>
      <c r="S149" s="40">
        <v>1589766555</v>
      </c>
      <c r="T149" s="40">
        <v>58.576744925275797</v>
      </c>
      <c r="U149" s="40">
        <v>1589766555</v>
      </c>
      <c r="V149" s="40">
        <v>58.576744925275797</v>
      </c>
      <c r="W149" s="40">
        <v>0</v>
      </c>
      <c r="X149" s="40">
        <v>0</v>
      </c>
      <c r="Y149" s="40">
        <v>0</v>
      </c>
    </row>
    <row r="150" spans="1:25" ht="15.75" x14ac:dyDescent="0.25">
      <c r="A150" s="41" t="s">
        <v>530</v>
      </c>
      <c r="B150" s="46" t="s">
        <v>477</v>
      </c>
      <c r="C150" s="45">
        <v>1403745398</v>
      </c>
      <c r="D150" s="45">
        <v>0</v>
      </c>
      <c r="E150" s="45">
        <v>0</v>
      </c>
      <c r="F150" s="45">
        <v>0</v>
      </c>
      <c r="G150" s="45">
        <v>0</v>
      </c>
      <c r="H150" s="45">
        <v>1403745398</v>
      </c>
      <c r="I150" s="45">
        <v>724053748</v>
      </c>
      <c r="J150" s="45">
        <v>724053748</v>
      </c>
      <c r="K150" s="45">
        <v>724053748</v>
      </c>
      <c r="L150" s="45">
        <v>724053748</v>
      </c>
      <c r="M150" s="45">
        <v>724053748</v>
      </c>
      <c r="N150" s="45">
        <v>724053748</v>
      </c>
      <c r="O150" s="45">
        <v>724053748</v>
      </c>
      <c r="P150" s="45">
        <v>724053748</v>
      </c>
      <c r="Q150" s="45">
        <v>679691650</v>
      </c>
      <c r="R150" s="40">
        <v>48.419866663028593</v>
      </c>
      <c r="S150" s="40">
        <v>679691650</v>
      </c>
      <c r="T150" s="40">
        <v>48.419866663028593</v>
      </c>
      <c r="U150" s="40">
        <v>679691650</v>
      </c>
      <c r="V150" s="40">
        <v>48.419866663028593</v>
      </c>
      <c r="W150" s="40">
        <v>0</v>
      </c>
      <c r="X150" s="40">
        <v>0</v>
      </c>
      <c r="Y150" s="40">
        <v>0</v>
      </c>
    </row>
    <row r="151" spans="1:25" ht="15.75" x14ac:dyDescent="0.25">
      <c r="A151" s="41" t="s">
        <v>531</v>
      </c>
      <c r="B151" s="46" t="s">
        <v>532</v>
      </c>
      <c r="C151" s="45">
        <v>159314681</v>
      </c>
      <c r="D151" s="45">
        <v>0</v>
      </c>
      <c r="E151" s="45">
        <v>0</v>
      </c>
      <c r="F151" s="45">
        <v>0</v>
      </c>
      <c r="G151" s="45">
        <v>0</v>
      </c>
      <c r="H151" s="45">
        <v>159314681</v>
      </c>
      <c r="I151" s="45">
        <v>53532557</v>
      </c>
      <c r="J151" s="45">
        <v>53532557</v>
      </c>
      <c r="K151" s="45">
        <v>53532557</v>
      </c>
      <c r="L151" s="45">
        <v>53532557</v>
      </c>
      <c r="M151" s="45">
        <v>53532557</v>
      </c>
      <c r="N151" s="45">
        <v>53532557</v>
      </c>
      <c r="O151" s="45">
        <v>53532557</v>
      </c>
      <c r="P151" s="45">
        <v>53532557</v>
      </c>
      <c r="Q151" s="45">
        <v>105782124</v>
      </c>
      <c r="R151" s="40">
        <v>66.398227292059801</v>
      </c>
      <c r="S151" s="40">
        <v>105782124</v>
      </c>
      <c r="T151" s="40">
        <v>66.398227292059801</v>
      </c>
      <c r="U151" s="40">
        <v>105782124</v>
      </c>
      <c r="V151" s="40">
        <v>66.398227292059801</v>
      </c>
      <c r="W151" s="40">
        <v>0</v>
      </c>
      <c r="X151" s="40">
        <v>0</v>
      </c>
      <c r="Y151" s="40">
        <v>0</v>
      </c>
    </row>
    <row r="152" spans="1:25" ht="15.75" x14ac:dyDescent="0.25">
      <c r="A152" s="41" t="s">
        <v>533</v>
      </c>
      <c r="B152" s="46" t="s">
        <v>481</v>
      </c>
      <c r="C152" s="45">
        <v>547216958</v>
      </c>
      <c r="D152" s="45">
        <v>4000000</v>
      </c>
      <c r="E152" s="45">
        <v>0</v>
      </c>
      <c r="F152" s="45">
        <v>0</v>
      </c>
      <c r="G152" s="45">
        <v>0</v>
      </c>
      <c r="H152" s="45">
        <v>551216958</v>
      </c>
      <c r="I152" s="45">
        <v>277759245</v>
      </c>
      <c r="J152" s="45">
        <v>277759245</v>
      </c>
      <c r="K152" s="45">
        <v>277759245</v>
      </c>
      <c r="L152" s="45">
        <v>277759245</v>
      </c>
      <c r="M152" s="45">
        <v>277759245</v>
      </c>
      <c r="N152" s="45">
        <v>277759245</v>
      </c>
      <c r="O152" s="45">
        <v>277759245</v>
      </c>
      <c r="P152" s="45">
        <v>277759245</v>
      </c>
      <c r="Q152" s="45">
        <v>273457713</v>
      </c>
      <c r="R152" s="40">
        <v>49.609814979603698</v>
      </c>
      <c r="S152" s="40">
        <v>273457713</v>
      </c>
      <c r="T152" s="40">
        <v>49.609814979603698</v>
      </c>
      <c r="U152" s="40">
        <v>273457713</v>
      </c>
      <c r="V152" s="40">
        <v>49.609814979603698</v>
      </c>
      <c r="W152" s="40">
        <v>0</v>
      </c>
      <c r="X152" s="40">
        <v>0</v>
      </c>
      <c r="Y152" s="40">
        <v>0</v>
      </c>
    </row>
    <row r="153" spans="1:25" ht="15.75" x14ac:dyDescent="0.25">
      <c r="A153" s="41" t="s">
        <v>534</v>
      </c>
      <c r="B153" s="46" t="s">
        <v>535</v>
      </c>
      <c r="C153" s="45">
        <v>328158</v>
      </c>
      <c r="D153" s="45">
        <v>0</v>
      </c>
      <c r="E153" s="45">
        <v>0</v>
      </c>
      <c r="F153" s="45">
        <v>0</v>
      </c>
      <c r="G153" s="45">
        <v>0</v>
      </c>
      <c r="H153" s="45">
        <v>328158</v>
      </c>
      <c r="I153" s="45">
        <v>172335</v>
      </c>
      <c r="J153" s="45">
        <v>172335</v>
      </c>
      <c r="K153" s="45">
        <v>172335</v>
      </c>
      <c r="L153" s="45">
        <v>172335</v>
      </c>
      <c r="M153" s="45">
        <v>172335</v>
      </c>
      <c r="N153" s="45">
        <v>172335</v>
      </c>
      <c r="O153" s="45">
        <v>172335</v>
      </c>
      <c r="P153" s="45">
        <v>172335</v>
      </c>
      <c r="Q153" s="45">
        <v>155823</v>
      </c>
      <c r="R153" s="40">
        <v>47.484138738046894</v>
      </c>
      <c r="S153" s="40">
        <v>155823</v>
      </c>
      <c r="T153" s="40">
        <v>47.484138738046894</v>
      </c>
      <c r="U153" s="40">
        <v>155823</v>
      </c>
      <c r="V153" s="40">
        <v>47.484138738046894</v>
      </c>
      <c r="W153" s="40">
        <v>0</v>
      </c>
      <c r="X153" s="40">
        <v>0</v>
      </c>
      <c r="Y153" s="40">
        <v>0</v>
      </c>
    </row>
    <row r="154" spans="1:25" ht="15.75" x14ac:dyDescent="0.25">
      <c r="A154" s="41" t="s">
        <v>536</v>
      </c>
      <c r="B154" s="46" t="s">
        <v>493</v>
      </c>
      <c r="C154" s="45">
        <v>40052713</v>
      </c>
      <c r="D154" s="45">
        <v>0</v>
      </c>
      <c r="E154" s="45">
        <v>0</v>
      </c>
      <c r="F154" s="45">
        <v>0</v>
      </c>
      <c r="G154" s="45">
        <v>0</v>
      </c>
      <c r="H154" s="45">
        <v>40052713</v>
      </c>
      <c r="I154" s="45">
        <v>18700963</v>
      </c>
      <c r="J154" s="45">
        <v>18700963</v>
      </c>
      <c r="K154" s="45">
        <v>18700963</v>
      </c>
      <c r="L154" s="45">
        <v>18700963</v>
      </c>
      <c r="M154" s="45">
        <v>18700963</v>
      </c>
      <c r="N154" s="45">
        <v>18700963</v>
      </c>
      <c r="O154" s="45">
        <v>18700963</v>
      </c>
      <c r="P154" s="45">
        <v>18700963</v>
      </c>
      <c r="Q154" s="45">
        <v>21351750</v>
      </c>
      <c r="R154" s="40">
        <v>53.309122905107593</v>
      </c>
      <c r="S154" s="40">
        <v>21351750</v>
      </c>
      <c r="T154" s="40">
        <v>53.309122905107593</v>
      </c>
      <c r="U154" s="40">
        <v>21351750</v>
      </c>
      <c r="V154" s="40">
        <v>53.309122905107593</v>
      </c>
      <c r="W154" s="40">
        <v>0</v>
      </c>
      <c r="X154" s="40">
        <v>0</v>
      </c>
      <c r="Y154" s="40">
        <v>0</v>
      </c>
    </row>
    <row r="155" spans="1:25" ht="26.25" x14ac:dyDescent="0.25">
      <c r="A155" s="41" t="s">
        <v>537</v>
      </c>
      <c r="B155" s="46" t="s">
        <v>538</v>
      </c>
      <c r="C155" s="45">
        <v>15203300</v>
      </c>
      <c r="D155" s="45">
        <v>15500000</v>
      </c>
      <c r="E155" s="45">
        <v>0</v>
      </c>
      <c r="F155" s="45">
        <v>0</v>
      </c>
      <c r="G155" s="45">
        <v>0</v>
      </c>
      <c r="H155" s="45">
        <v>30703300</v>
      </c>
      <c r="I155" s="45">
        <v>15788171</v>
      </c>
      <c r="J155" s="45">
        <v>15788171</v>
      </c>
      <c r="K155" s="45">
        <v>15788171</v>
      </c>
      <c r="L155" s="45">
        <v>15788171</v>
      </c>
      <c r="M155" s="45">
        <v>15788171</v>
      </c>
      <c r="N155" s="45">
        <v>15788171</v>
      </c>
      <c r="O155" s="45">
        <v>15788171</v>
      </c>
      <c r="P155" s="45">
        <v>15788171</v>
      </c>
      <c r="Q155" s="45">
        <v>14915129</v>
      </c>
      <c r="R155" s="40">
        <v>48.578260317294898</v>
      </c>
      <c r="S155" s="40">
        <v>14915129</v>
      </c>
      <c r="T155" s="40">
        <v>48.578260317294898</v>
      </c>
      <c r="U155" s="40">
        <v>14915129</v>
      </c>
      <c r="V155" s="40">
        <v>48.578260317294898</v>
      </c>
      <c r="W155" s="40">
        <v>0</v>
      </c>
      <c r="X155" s="40">
        <v>0</v>
      </c>
      <c r="Y155" s="40">
        <v>0</v>
      </c>
    </row>
    <row r="156" spans="1:25" ht="15.75" x14ac:dyDescent="0.25">
      <c r="A156" s="41" t="s">
        <v>539</v>
      </c>
      <c r="B156" s="46" t="s">
        <v>540</v>
      </c>
      <c r="C156" s="45">
        <v>7568458</v>
      </c>
      <c r="D156" s="45">
        <v>0</v>
      </c>
      <c r="E156" s="45">
        <v>0</v>
      </c>
      <c r="F156" s="45">
        <v>0</v>
      </c>
      <c r="G156" s="45">
        <v>0</v>
      </c>
      <c r="H156" s="45">
        <v>7568458</v>
      </c>
      <c r="I156" s="45">
        <v>3744402</v>
      </c>
      <c r="J156" s="45">
        <v>3744402</v>
      </c>
      <c r="K156" s="45">
        <v>3744402</v>
      </c>
      <c r="L156" s="45">
        <v>3744402</v>
      </c>
      <c r="M156" s="45">
        <v>3744402</v>
      </c>
      <c r="N156" s="45">
        <v>3744402</v>
      </c>
      <c r="O156" s="45">
        <v>3744402</v>
      </c>
      <c r="P156" s="45">
        <v>3744402</v>
      </c>
      <c r="Q156" s="45">
        <v>3824056</v>
      </c>
      <c r="R156" s="40">
        <v>50.526223439437693</v>
      </c>
      <c r="S156" s="40">
        <v>3824056</v>
      </c>
      <c r="T156" s="40">
        <v>50.526223439437693</v>
      </c>
      <c r="U156" s="40">
        <v>3824056</v>
      </c>
      <c r="V156" s="40">
        <v>50.526223439437693</v>
      </c>
      <c r="W156" s="40">
        <v>0</v>
      </c>
      <c r="X156" s="40">
        <v>0</v>
      </c>
      <c r="Y156" s="40">
        <v>0</v>
      </c>
    </row>
    <row r="157" spans="1:25" ht="15.75" x14ac:dyDescent="0.25">
      <c r="A157" s="41" t="s">
        <v>541</v>
      </c>
      <c r="B157" s="46" t="s">
        <v>497</v>
      </c>
      <c r="C157" s="45">
        <v>12944</v>
      </c>
      <c r="D157" s="45">
        <v>0</v>
      </c>
      <c r="E157" s="45">
        <v>0</v>
      </c>
      <c r="F157" s="45">
        <v>0</v>
      </c>
      <c r="G157" s="45">
        <v>0</v>
      </c>
      <c r="H157" s="45">
        <v>12944</v>
      </c>
      <c r="I157" s="45">
        <v>5440</v>
      </c>
      <c r="J157" s="45">
        <v>5440</v>
      </c>
      <c r="K157" s="45">
        <v>5440</v>
      </c>
      <c r="L157" s="45">
        <v>5440</v>
      </c>
      <c r="M157" s="45">
        <v>5440</v>
      </c>
      <c r="N157" s="45">
        <v>5440</v>
      </c>
      <c r="O157" s="45">
        <v>5440</v>
      </c>
      <c r="P157" s="45">
        <v>5440</v>
      </c>
      <c r="Q157" s="45">
        <v>7504</v>
      </c>
      <c r="R157" s="40">
        <v>57.972805933250889</v>
      </c>
      <c r="S157" s="40">
        <v>7504</v>
      </c>
      <c r="T157" s="40">
        <v>57.972805933250889</v>
      </c>
      <c r="U157" s="40">
        <v>7504</v>
      </c>
      <c r="V157" s="40">
        <v>57.972805933250889</v>
      </c>
      <c r="W157" s="40">
        <v>0</v>
      </c>
      <c r="X157" s="40">
        <v>0</v>
      </c>
      <c r="Y157" s="40">
        <v>0</v>
      </c>
    </row>
    <row r="158" spans="1:25" ht="15.75" x14ac:dyDescent="0.25">
      <c r="A158" s="41" t="s">
        <v>542</v>
      </c>
      <c r="B158" s="46" t="s">
        <v>499</v>
      </c>
      <c r="C158" s="45">
        <v>8940</v>
      </c>
      <c r="D158" s="45">
        <v>0</v>
      </c>
      <c r="E158" s="45">
        <v>0</v>
      </c>
      <c r="F158" s="45">
        <v>0</v>
      </c>
      <c r="G158" s="45">
        <v>0</v>
      </c>
      <c r="H158" s="45">
        <v>8940</v>
      </c>
      <c r="I158" s="45">
        <v>3782</v>
      </c>
      <c r="J158" s="45">
        <v>3782</v>
      </c>
      <c r="K158" s="45">
        <v>3782</v>
      </c>
      <c r="L158" s="45">
        <v>3782</v>
      </c>
      <c r="M158" s="45">
        <v>3782</v>
      </c>
      <c r="N158" s="45">
        <v>3782</v>
      </c>
      <c r="O158" s="45">
        <v>3782</v>
      </c>
      <c r="P158" s="45">
        <v>3782</v>
      </c>
      <c r="Q158" s="45">
        <v>5158</v>
      </c>
      <c r="R158" s="40">
        <v>57.6957494407159</v>
      </c>
      <c r="S158" s="40">
        <v>5158</v>
      </c>
      <c r="T158" s="40">
        <v>57.6957494407159</v>
      </c>
      <c r="U158" s="40">
        <v>5158</v>
      </c>
      <c r="V158" s="40">
        <v>57.6957494407159</v>
      </c>
      <c r="W158" s="40">
        <v>0</v>
      </c>
      <c r="X158" s="40">
        <v>0</v>
      </c>
      <c r="Y158" s="40">
        <v>0</v>
      </c>
    </row>
    <row r="159" spans="1:25" ht="15.75" x14ac:dyDescent="0.25">
      <c r="A159" s="41" t="s">
        <v>543</v>
      </c>
      <c r="B159" s="46" t="s">
        <v>544</v>
      </c>
      <c r="C159" s="45">
        <v>4140</v>
      </c>
      <c r="D159" s="45">
        <v>0</v>
      </c>
      <c r="E159" s="45">
        <v>0</v>
      </c>
      <c r="F159" s="45">
        <v>0</v>
      </c>
      <c r="G159" s="45">
        <v>0</v>
      </c>
      <c r="H159" s="45">
        <v>4140</v>
      </c>
      <c r="I159" s="45">
        <v>1800</v>
      </c>
      <c r="J159" s="45">
        <v>1800</v>
      </c>
      <c r="K159" s="45">
        <v>1800</v>
      </c>
      <c r="L159" s="45">
        <v>1800</v>
      </c>
      <c r="M159" s="45">
        <v>1800</v>
      </c>
      <c r="N159" s="45">
        <v>1800</v>
      </c>
      <c r="O159" s="45">
        <v>1800</v>
      </c>
      <c r="P159" s="45">
        <v>1800</v>
      </c>
      <c r="Q159" s="45">
        <v>2340</v>
      </c>
      <c r="R159" s="40">
        <v>56.521739130434796</v>
      </c>
      <c r="S159" s="40">
        <v>2340</v>
      </c>
      <c r="T159" s="40">
        <v>56.521739130434796</v>
      </c>
      <c r="U159" s="40">
        <v>2340</v>
      </c>
      <c r="V159" s="40">
        <v>56.521739130434796</v>
      </c>
      <c r="W159" s="40">
        <v>0</v>
      </c>
      <c r="X159" s="40">
        <v>0</v>
      </c>
      <c r="Y159" s="40">
        <v>0</v>
      </c>
    </row>
    <row r="160" spans="1:25" ht="15.75" x14ac:dyDescent="0.25">
      <c r="A160" s="41" t="s">
        <v>545</v>
      </c>
      <c r="B160" s="46" t="s">
        <v>503</v>
      </c>
      <c r="C160" s="45">
        <v>225084082</v>
      </c>
      <c r="D160" s="45">
        <v>0</v>
      </c>
      <c r="E160" s="45">
        <v>0</v>
      </c>
      <c r="F160" s="45">
        <v>0</v>
      </c>
      <c r="G160" s="45">
        <v>0</v>
      </c>
      <c r="H160" s="45">
        <v>225084082</v>
      </c>
      <c r="I160" s="45">
        <v>1493490</v>
      </c>
      <c r="J160" s="45">
        <v>1493490</v>
      </c>
      <c r="K160" s="45">
        <v>1493490</v>
      </c>
      <c r="L160" s="45">
        <v>1493490</v>
      </c>
      <c r="M160" s="45">
        <v>1493490</v>
      </c>
      <c r="N160" s="45">
        <v>1493490</v>
      </c>
      <c r="O160" s="45">
        <v>1493490</v>
      </c>
      <c r="P160" s="45">
        <v>1493490</v>
      </c>
      <c r="Q160" s="45">
        <v>223590592</v>
      </c>
      <c r="R160" s="40">
        <v>99.336474624624898</v>
      </c>
      <c r="S160" s="40">
        <v>223590592</v>
      </c>
      <c r="T160" s="40">
        <v>99.336474624624898</v>
      </c>
      <c r="U160" s="40">
        <v>223590592</v>
      </c>
      <c r="V160" s="40">
        <v>99.336474624624898</v>
      </c>
      <c r="W160" s="40">
        <v>0</v>
      </c>
      <c r="X160" s="40">
        <v>0</v>
      </c>
      <c r="Y160" s="40">
        <v>0</v>
      </c>
    </row>
    <row r="161" spans="1:25" ht="15.75" x14ac:dyDescent="0.25">
      <c r="A161" s="41" t="s">
        <v>546</v>
      </c>
      <c r="B161" s="46" t="s">
        <v>505</v>
      </c>
      <c r="C161" s="45">
        <v>109584293</v>
      </c>
      <c r="D161" s="45">
        <v>0</v>
      </c>
      <c r="E161" s="45">
        <v>0</v>
      </c>
      <c r="F161" s="45">
        <v>0</v>
      </c>
      <c r="G161" s="45">
        <v>0</v>
      </c>
      <c r="H161" s="45">
        <v>109584293</v>
      </c>
      <c r="I161" s="45">
        <v>2943881</v>
      </c>
      <c r="J161" s="45">
        <v>2943881</v>
      </c>
      <c r="K161" s="45">
        <v>2943881</v>
      </c>
      <c r="L161" s="45">
        <v>2943881</v>
      </c>
      <c r="M161" s="45">
        <v>2943881</v>
      </c>
      <c r="N161" s="45">
        <v>2943881</v>
      </c>
      <c r="O161" s="45">
        <v>2943881</v>
      </c>
      <c r="P161" s="45">
        <v>2943881</v>
      </c>
      <c r="Q161" s="45">
        <v>106640412</v>
      </c>
      <c r="R161" s="40">
        <v>97.313592195187994</v>
      </c>
      <c r="S161" s="40">
        <v>106640412</v>
      </c>
      <c r="T161" s="40">
        <v>97.313592195187994</v>
      </c>
      <c r="U161" s="40">
        <v>106640412</v>
      </c>
      <c r="V161" s="40">
        <v>97.313592195187994</v>
      </c>
      <c r="W161" s="40">
        <v>0</v>
      </c>
      <c r="X161" s="40">
        <v>0</v>
      </c>
      <c r="Y161" s="40">
        <v>0</v>
      </c>
    </row>
    <row r="162" spans="1:25" ht="15.75" x14ac:dyDescent="0.25">
      <c r="A162" s="41" t="s">
        <v>547</v>
      </c>
      <c r="B162" s="46" t="s">
        <v>548</v>
      </c>
      <c r="C162" s="45">
        <v>811427</v>
      </c>
      <c r="D162" s="45">
        <v>0</v>
      </c>
      <c r="E162" s="45">
        <v>0</v>
      </c>
      <c r="F162" s="45">
        <v>0</v>
      </c>
      <c r="G162" s="45">
        <v>0</v>
      </c>
      <c r="H162" s="45">
        <v>811427</v>
      </c>
      <c r="I162" s="45">
        <v>811427</v>
      </c>
      <c r="J162" s="45">
        <v>811427</v>
      </c>
      <c r="K162" s="45">
        <v>811427</v>
      </c>
      <c r="L162" s="45">
        <v>811427</v>
      </c>
      <c r="M162" s="45">
        <v>811427</v>
      </c>
      <c r="N162" s="45">
        <v>811427</v>
      </c>
      <c r="O162" s="45">
        <v>811427</v>
      </c>
      <c r="P162" s="45">
        <v>811427</v>
      </c>
      <c r="Q162" s="45">
        <v>0</v>
      </c>
      <c r="R162" s="40">
        <v>0</v>
      </c>
      <c r="S162" s="40">
        <v>0</v>
      </c>
      <c r="T162" s="40">
        <v>0</v>
      </c>
      <c r="U162" s="40">
        <v>0</v>
      </c>
      <c r="V162" s="40">
        <v>0</v>
      </c>
      <c r="W162" s="40">
        <v>0</v>
      </c>
      <c r="X162" s="40">
        <v>0</v>
      </c>
      <c r="Y162" s="40">
        <v>0</v>
      </c>
    </row>
    <row r="163" spans="1:25" ht="15.75" x14ac:dyDescent="0.25">
      <c r="A163" s="41" t="s">
        <v>549</v>
      </c>
      <c r="B163" s="46" t="s">
        <v>550</v>
      </c>
      <c r="C163" s="45">
        <v>9619162</v>
      </c>
      <c r="D163" s="45">
        <v>0</v>
      </c>
      <c r="E163" s="45">
        <v>0</v>
      </c>
      <c r="F163" s="45">
        <v>0</v>
      </c>
      <c r="G163" s="45">
        <v>0</v>
      </c>
      <c r="H163" s="45">
        <v>9619162</v>
      </c>
      <c r="I163" s="45">
        <v>953311</v>
      </c>
      <c r="J163" s="45">
        <v>953311</v>
      </c>
      <c r="K163" s="45">
        <v>953311</v>
      </c>
      <c r="L163" s="45">
        <v>953311</v>
      </c>
      <c r="M163" s="45">
        <v>953311</v>
      </c>
      <c r="N163" s="45">
        <v>953311</v>
      </c>
      <c r="O163" s="45">
        <v>953311</v>
      </c>
      <c r="P163" s="45">
        <v>953311</v>
      </c>
      <c r="Q163" s="45">
        <v>8665851</v>
      </c>
      <c r="R163" s="40">
        <v>90.089458936235786</v>
      </c>
      <c r="S163" s="40">
        <v>8665851</v>
      </c>
      <c r="T163" s="40">
        <v>90.089458936235786</v>
      </c>
      <c r="U163" s="40">
        <v>8665851</v>
      </c>
      <c r="V163" s="40">
        <v>90.089458936235786</v>
      </c>
      <c r="W163" s="40">
        <v>0</v>
      </c>
      <c r="X163" s="40">
        <v>0</v>
      </c>
      <c r="Y163" s="40">
        <v>0</v>
      </c>
    </row>
    <row r="164" spans="1:25" ht="15.75" x14ac:dyDescent="0.25">
      <c r="A164" s="41" t="s">
        <v>551</v>
      </c>
      <c r="B164" s="46" t="s">
        <v>552</v>
      </c>
      <c r="C164" s="45">
        <v>264407</v>
      </c>
      <c r="D164" s="45">
        <v>10000000</v>
      </c>
      <c r="E164" s="45">
        <v>0</v>
      </c>
      <c r="F164" s="45">
        <v>4700000</v>
      </c>
      <c r="G164" s="45">
        <v>0</v>
      </c>
      <c r="H164" s="45">
        <v>14964407</v>
      </c>
      <c r="I164" s="45">
        <v>4964407</v>
      </c>
      <c r="J164" s="45">
        <v>4964407</v>
      </c>
      <c r="K164" s="45">
        <v>4964407</v>
      </c>
      <c r="L164" s="45">
        <v>4964407</v>
      </c>
      <c r="M164" s="45">
        <v>4964407</v>
      </c>
      <c r="N164" s="45">
        <v>4964407</v>
      </c>
      <c r="O164" s="45">
        <v>4964407</v>
      </c>
      <c r="P164" s="45">
        <v>4964407</v>
      </c>
      <c r="Q164" s="45">
        <v>10000000</v>
      </c>
      <c r="R164" s="40">
        <v>66.825234037005288</v>
      </c>
      <c r="S164" s="40">
        <v>10000000</v>
      </c>
      <c r="T164" s="40">
        <v>66.825234037005288</v>
      </c>
      <c r="U164" s="40">
        <v>10000000</v>
      </c>
      <c r="V164" s="40">
        <v>66.825234037005288</v>
      </c>
      <c r="W164" s="40">
        <v>0</v>
      </c>
      <c r="X164" s="40">
        <v>0</v>
      </c>
      <c r="Y164" s="40">
        <v>0</v>
      </c>
    </row>
    <row r="165" spans="1:25" ht="15.75" x14ac:dyDescent="0.25">
      <c r="A165" s="41" t="s">
        <v>553</v>
      </c>
      <c r="B165" s="46" t="s">
        <v>554</v>
      </c>
      <c r="C165" s="45">
        <v>107724391</v>
      </c>
      <c r="D165" s="45">
        <v>0</v>
      </c>
      <c r="E165" s="45">
        <v>0</v>
      </c>
      <c r="F165" s="45">
        <v>0</v>
      </c>
      <c r="G165" s="45">
        <v>0</v>
      </c>
      <c r="H165" s="45">
        <v>107724391</v>
      </c>
      <c r="I165" s="45">
        <v>0</v>
      </c>
      <c r="J165" s="45">
        <v>0</v>
      </c>
      <c r="K165" s="45">
        <v>0</v>
      </c>
      <c r="L165" s="45">
        <v>0</v>
      </c>
      <c r="M165" s="45">
        <v>0</v>
      </c>
      <c r="N165" s="45">
        <v>0</v>
      </c>
      <c r="O165" s="45">
        <v>0</v>
      </c>
      <c r="P165" s="45">
        <v>0</v>
      </c>
      <c r="Q165" s="45">
        <v>107724391</v>
      </c>
      <c r="R165" s="40">
        <v>100</v>
      </c>
      <c r="S165" s="40">
        <v>107724391</v>
      </c>
      <c r="T165" s="40">
        <v>100</v>
      </c>
      <c r="U165" s="40">
        <v>107724391</v>
      </c>
      <c r="V165" s="40">
        <v>100</v>
      </c>
      <c r="W165" s="40">
        <v>0</v>
      </c>
      <c r="X165" s="40">
        <v>0</v>
      </c>
      <c r="Y165" s="40">
        <v>0</v>
      </c>
    </row>
    <row r="166" spans="1:25" ht="26.25" x14ac:dyDescent="0.25">
      <c r="A166" s="41" t="s">
        <v>555</v>
      </c>
      <c r="B166" s="46" t="s">
        <v>556</v>
      </c>
      <c r="C166" s="45">
        <v>0</v>
      </c>
      <c r="D166" s="45">
        <v>20000000</v>
      </c>
      <c r="E166" s="45">
        <v>0</v>
      </c>
      <c r="F166" s="45">
        <v>29245789</v>
      </c>
      <c r="G166" s="45">
        <v>0</v>
      </c>
      <c r="H166" s="45">
        <v>49245789</v>
      </c>
      <c r="I166" s="45">
        <v>17793727</v>
      </c>
      <c r="J166" s="45">
        <v>17793727</v>
      </c>
      <c r="K166" s="45">
        <v>17793727</v>
      </c>
      <c r="L166" s="45">
        <v>17793727</v>
      </c>
      <c r="M166" s="45">
        <v>17793727</v>
      </c>
      <c r="N166" s="45">
        <v>17793727</v>
      </c>
      <c r="O166" s="45">
        <v>17793727</v>
      </c>
      <c r="P166" s="45">
        <v>17793727</v>
      </c>
      <c r="Q166" s="45">
        <v>31452062</v>
      </c>
      <c r="R166" s="40">
        <v>63.867515657023993</v>
      </c>
      <c r="S166" s="40">
        <v>31452062</v>
      </c>
      <c r="T166" s="40">
        <v>63.867515657023993</v>
      </c>
      <c r="U166" s="40">
        <v>31452062</v>
      </c>
      <c r="V166" s="40">
        <v>63.867515657023993</v>
      </c>
      <c r="W166" s="40">
        <v>0</v>
      </c>
      <c r="X166" s="40">
        <v>0</v>
      </c>
      <c r="Y166" s="40">
        <v>0</v>
      </c>
    </row>
    <row r="167" spans="1:25" ht="15.75" x14ac:dyDescent="0.25">
      <c r="A167" s="41" t="s">
        <v>557</v>
      </c>
      <c r="B167" s="46" t="s">
        <v>509</v>
      </c>
      <c r="C167" s="45">
        <v>0</v>
      </c>
      <c r="D167" s="45">
        <v>0</v>
      </c>
      <c r="E167" s="45">
        <v>0</v>
      </c>
      <c r="F167" s="45">
        <v>4000000</v>
      </c>
      <c r="G167" s="45">
        <v>0</v>
      </c>
      <c r="H167" s="45">
        <v>4000000</v>
      </c>
      <c r="I167" s="45">
        <v>1500000</v>
      </c>
      <c r="J167" s="45">
        <v>1500000</v>
      </c>
      <c r="K167" s="45">
        <v>1500000</v>
      </c>
      <c r="L167" s="45">
        <v>1500000</v>
      </c>
      <c r="M167" s="45">
        <v>1500000</v>
      </c>
      <c r="N167" s="45">
        <v>1500000</v>
      </c>
      <c r="O167" s="45">
        <v>1500000</v>
      </c>
      <c r="P167" s="45">
        <v>1500000</v>
      </c>
      <c r="Q167" s="45">
        <v>2500000</v>
      </c>
      <c r="R167" s="40">
        <v>62.5</v>
      </c>
      <c r="S167" s="40">
        <v>2500000</v>
      </c>
      <c r="T167" s="40">
        <v>62.5</v>
      </c>
      <c r="U167" s="40">
        <v>2500000</v>
      </c>
      <c r="V167" s="40">
        <v>62.5</v>
      </c>
      <c r="W167" s="40">
        <v>0</v>
      </c>
      <c r="X167" s="40">
        <v>0</v>
      </c>
      <c r="Y167" s="40">
        <v>0</v>
      </c>
    </row>
    <row r="168" spans="1:25" ht="26.25" x14ac:dyDescent="0.25">
      <c r="A168" s="50" t="s">
        <v>558</v>
      </c>
      <c r="B168" s="51" t="s">
        <v>559</v>
      </c>
      <c r="C168" s="52">
        <v>185527909</v>
      </c>
      <c r="D168" s="52">
        <v>0</v>
      </c>
      <c r="E168" s="52">
        <v>0</v>
      </c>
      <c r="F168" s="52">
        <v>0</v>
      </c>
      <c r="G168" s="52">
        <v>0</v>
      </c>
      <c r="H168" s="52">
        <v>185527909</v>
      </c>
      <c r="I168" s="52">
        <v>93674240</v>
      </c>
      <c r="J168" s="52">
        <v>93674240</v>
      </c>
      <c r="K168" s="52">
        <v>93674240</v>
      </c>
      <c r="L168" s="52">
        <v>93674240</v>
      </c>
      <c r="M168" s="52">
        <v>93674240</v>
      </c>
      <c r="N168" s="52">
        <v>93674240</v>
      </c>
      <c r="O168" s="52">
        <v>93674240</v>
      </c>
      <c r="P168" s="52">
        <v>93674240</v>
      </c>
      <c r="Q168" s="45">
        <v>91853669</v>
      </c>
      <c r="R168" s="40">
        <v>49.509353873006802</v>
      </c>
      <c r="S168" s="40">
        <v>91853669</v>
      </c>
      <c r="T168" s="40">
        <v>49.509353873006802</v>
      </c>
      <c r="U168" s="40">
        <v>91853669</v>
      </c>
      <c r="V168" s="40">
        <v>49.509353873006802</v>
      </c>
      <c r="W168" s="40">
        <v>0</v>
      </c>
      <c r="X168" s="40">
        <v>0</v>
      </c>
      <c r="Y168" s="40">
        <v>0</v>
      </c>
    </row>
    <row r="169" spans="1:25" ht="26.25" x14ac:dyDescent="0.25">
      <c r="A169" s="41" t="s">
        <v>560</v>
      </c>
      <c r="B169" s="46" t="s">
        <v>561</v>
      </c>
      <c r="C169" s="45">
        <v>185527909</v>
      </c>
      <c r="D169" s="45">
        <v>0</v>
      </c>
      <c r="E169" s="45">
        <v>0</v>
      </c>
      <c r="F169" s="45">
        <v>0</v>
      </c>
      <c r="G169" s="45">
        <v>0</v>
      </c>
      <c r="H169" s="45">
        <v>185527909</v>
      </c>
      <c r="I169" s="45">
        <v>93674240</v>
      </c>
      <c r="J169" s="45">
        <v>93674240</v>
      </c>
      <c r="K169" s="45">
        <v>93674240</v>
      </c>
      <c r="L169" s="45">
        <v>93674240</v>
      </c>
      <c r="M169" s="45">
        <v>93674240</v>
      </c>
      <c r="N169" s="45">
        <v>93674240</v>
      </c>
      <c r="O169" s="45">
        <v>93674240</v>
      </c>
      <c r="P169" s="45">
        <v>93674240</v>
      </c>
      <c r="Q169" s="45">
        <v>91853669</v>
      </c>
      <c r="R169" s="40">
        <v>49.509353873006802</v>
      </c>
      <c r="S169" s="40">
        <v>91853669</v>
      </c>
      <c r="T169" s="40">
        <v>49.509353873006802</v>
      </c>
      <c r="U169" s="40">
        <v>91853669</v>
      </c>
      <c r="V169" s="40">
        <v>49.509353873006802</v>
      </c>
      <c r="W169" s="40">
        <v>0</v>
      </c>
      <c r="X169" s="40">
        <v>0</v>
      </c>
      <c r="Y169" s="40">
        <v>0</v>
      </c>
    </row>
    <row r="170" spans="1:25" ht="26.25" x14ac:dyDescent="0.25">
      <c r="A170" s="50" t="s">
        <v>562</v>
      </c>
      <c r="B170" s="51" t="s">
        <v>563</v>
      </c>
      <c r="C170" s="52">
        <v>1805114234</v>
      </c>
      <c r="D170" s="52">
        <v>0</v>
      </c>
      <c r="E170" s="52">
        <v>0</v>
      </c>
      <c r="F170" s="52">
        <v>44000000</v>
      </c>
      <c r="G170" s="52">
        <v>0</v>
      </c>
      <c r="H170" s="52">
        <v>1849114234</v>
      </c>
      <c r="I170" s="52">
        <v>805769034</v>
      </c>
      <c r="J170" s="52">
        <v>805769034</v>
      </c>
      <c r="K170" s="52">
        <v>805769034</v>
      </c>
      <c r="L170" s="52">
        <v>805769034</v>
      </c>
      <c r="M170" s="52">
        <v>805769034</v>
      </c>
      <c r="N170" s="52">
        <v>805769034</v>
      </c>
      <c r="O170" s="52">
        <v>805769034</v>
      </c>
      <c r="P170" s="52">
        <v>805769034</v>
      </c>
      <c r="Q170" s="45">
        <v>1043345200</v>
      </c>
      <c r="R170" s="40">
        <v>56.424053247539902</v>
      </c>
      <c r="S170" s="40">
        <v>1043345200</v>
      </c>
      <c r="T170" s="40">
        <v>56.424053247539902</v>
      </c>
      <c r="U170" s="40">
        <v>1043345200</v>
      </c>
      <c r="V170" s="40">
        <v>56.424053247539902</v>
      </c>
      <c r="W170" s="40">
        <v>0</v>
      </c>
      <c r="X170" s="40">
        <v>0</v>
      </c>
      <c r="Y170" s="40">
        <v>0</v>
      </c>
    </row>
    <row r="171" spans="1:25" ht="15.75" x14ac:dyDescent="0.25">
      <c r="A171" s="41" t="s">
        <v>564</v>
      </c>
      <c r="B171" s="46" t="s">
        <v>477</v>
      </c>
      <c r="C171" s="45">
        <v>1292398546</v>
      </c>
      <c r="D171" s="45">
        <v>0</v>
      </c>
      <c r="E171" s="45">
        <v>0</v>
      </c>
      <c r="F171" s="45">
        <v>0</v>
      </c>
      <c r="G171" s="45">
        <v>0</v>
      </c>
      <c r="H171" s="45">
        <v>1292398546</v>
      </c>
      <c r="I171" s="45">
        <v>622561104</v>
      </c>
      <c r="J171" s="45">
        <v>622561104</v>
      </c>
      <c r="K171" s="45">
        <v>622561104</v>
      </c>
      <c r="L171" s="45">
        <v>622561104</v>
      </c>
      <c r="M171" s="45">
        <v>622561104</v>
      </c>
      <c r="N171" s="45">
        <v>622561104</v>
      </c>
      <c r="O171" s="45">
        <v>622561104</v>
      </c>
      <c r="P171" s="45">
        <v>622561104</v>
      </c>
      <c r="Q171" s="45">
        <v>669837442</v>
      </c>
      <c r="R171" s="40">
        <v>51.829015443661795</v>
      </c>
      <c r="S171" s="40">
        <v>669837442</v>
      </c>
      <c r="T171" s="40">
        <v>51.829015443661795</v>
      </c>
      <c r="U171" s="40">
        <v>669837442</v>
      </c>
      <c r="V171" s="40">
        <v>51.829015443661795</v>
      </c>
      <c r="W171" s="40">
        <v>0</v>
      </c>
      <c r="X171" s="40">
        <v>0</v>
      </c>
      <c r="Y171" s="40">
        <v>0</v>
      </c>
    </row>
    <row r="172" spans="1:25" ht="15.75" x14ac:dyDescent="0.25">
      <c r="A172" s="41" t="s">
        <v>565</v>
      </c>
      <c r="B172" s="46" t="s">
        <v>532</v>
      </c>
      <c r="C172" s="45">
        <v>78210183</v>
      </c>
      <c r="D172" s="45">
        <v>0</v>
      </c>
      <c r="E172" s="45">
        <v>0</v>
      </c>
      <c r="F172" s="45">
        <v>0</v>
      </c>
      <c r="G172" s="45">
        <v>0</v>
      </c>
      <c r="H172" s="45">
        <v>78210183</v>
      </c>
      <c r="I172" s="45">
        <v>50608836</v>
      </c>
      <c r="J172" s="45">
        <v>50608836</v>
      </c>
      <c r="K172" s="45">
        <v>50608836</v>
      </c>
      <c r="L172" s="45">
        <v>50608836</v>
      </c>
      <c r="M172" s="45">
        <v>50608836</v>
      </c>
      <c r="N172" s="45">
        <v>50608836</v>
      </c>
      <c r="O172" s="45">
        <v>50608836</v>
      </c>
      <c r="P172" s="45">
        <v>50608836</v>
      </c>
      <c r="Q172" s="45">
        <v>27601347</v>
      </c>
      <c r="R172" s="40">
        <v>35.291244619642399</v>
      </c>
      <c r="S172" s="40">
        <v>27601347</v>
      </c>
      <c r="T172" s="40">
        <v>35.291244619642399</v>
      </c>
      <c r="U172" s="40">
        <v>27601347</v>
      </c>
      <c r="V172" s="40">
        <v>35.291244619642399</v>
      </c>
      <c r="W172" s="40">
        <v>0</v>
      </c>
      <c r="X172" s="40">
        <v>0</v>
      </c>
      <c r="Y172" s="40">
        <v>0</v>
      </c>
    </row>
    <row r="173" spans="1:25" ht="15.75" x14ac:dyDescent="0.25">
      <c r="A173" s="41" t="s">
        <v>566</v>
      </c>
      <c r="B173" s="46" t="s">
        <v>485</v>
      </c>
      <c r="C173" s="45">
        <v>12795726</v>
      </c>
      <c r="D173" s="45">
        <v>0</v>
      </c>
      <c r="E173" s="45">
        <v>0</v>
      </c>
      <c r="F173" s="45">
        <v>0</v>
      </c>
      <c r="G173" s="45">
        <v>0</v>
      </c>
      <c r="H173" s="45">
        <v>12795726</v>
      </c>
      <c r="I173" s="45">
        <v>3904718</v>
      </c>
      <c r="J173" s="45">
        <v>3904718</v>
      </c>
      <c r="K173" s="45">
        <v>3904718</v>
      </c>
      <c r="L173" s="45">
        <v>3904718</v>
      </c>
      <c r="M173" s="45">
        <v>3904718</v>
      </c>
      <c r="N173" s="45">
        <v>3904718</v>
      </c>
      <c r="O173" s="45">
        <v>3904718</v>
      </c>
      <c r="P173" s="45">
        <v>3904718</v>
      </c>
      <c r="Q173" s="45">
        <v>8891008</v>
      </c>
      <c r="R173" s="40">
        <v>69.484201209060004</v>
      </c>
      <c r="S173" s="40">
        <v>8891008</v>
      </c>
      <c r="T173" s="40">
        <v>69.484201209060004</v>
      </c>
      <c r="U173" s="40">
        <v>8891008</v>
      </c>
      <c r="V173" s="40">
        <v>69.484201209060004</v>
      </c>
      <c r="W173" s="40">
        <v>0</v>
      </c>
      <c r="X173" s="40">
        <v>0</v>
      </c>
      <c r="Y173" s="40">
        <v>0</v>
      </c>
    </row>
    <row r="174" spans="1:25" ht="15.75" x14ac:dyDescent="0.25">
      <c r="A174" s="41" t="s">
        <v>567</v>
      </c>
      <c r="B174" s="46" t="s">
        <v>568</v>
      </c>
      <c r="C174" s="45">
        <v>6231828</v>
      </c>
      <c r="D174" s="45">
        <v>0</v>
      </c>
      <c r="E174" s="45">
        <v>0</v>
      </c>
      <c r="F174" s="45">
        <v>0</v>
      </c>
      <c r="G174" s="45">
        <v>0</v>
      </c>
      <c r="H174" s="45">
        <v>6231828</v>
      </c>
      <c r="I174" s="45">
        <v>1504243</v>
      </c>
      <c r="J174" s="45">
        <v>1504243</v>
      </c>
      <c r="K174" s="45">
        <v>1504243</v>
      </c>
      <c r="L174" s="45">
        <v>1504243</v>
      </c>
      <c r="M174" s="45">
        <v>1504243</v>
      </c>
      <c r="N174" s="45">
        <v>1504243</v>
      </c>
      <c r="O174" s="45">
        <v>1504243</v>
      </c>
      <c r="P174" s="45">
        <v>1504243</v>
      </c>
      <c r="Q174" s="45">
        <v>4727585</v>
      </c>
      <c r="R174" s="40">
        <v>75.861930078943104</v>
      </c>
      <c r="S174" s="40">
        <v>4727585</v>
      </c>
      <c r="T174" s="40">
        <v>75.861930078943104</v>
      </c>
      <c r="U174" s="40">
        <v>4727585</v>
      </c>
      <c r="V174" s="40">
        <v>75.861930078943104</v>
      </c>
      <c r="W174" s="40">
        <v>0</v>
      </c>
      <c r="X174" s="40">
        <v>0</v>
      </c>
      <c r="Y174" s="40">
        <v>0</v>
      </c>
    </row>
    <row r="175" spans="1:25" ht="15.75" x14ac:dyDescent="0.25">
      <c r="A175" s="41" t="s">
        <v>569</v>
      </c>
      <c r="B175" s="46" t="s">
        <v>570</v>
      </c>
      <c r="C175" s="45">
        <v>6625910</v>
      </c>
      <c r="D175" s="45">
        <v>0</v>
      </c>
      <c r="E175" s="45">
        <v>0</v>
      </c>
      <c r="F175" s="45">
        <v>0</v>
      </c>
      <c r="G175" s="45">
        <v>0</v>
      </c>
      <c r="H175" s="45">
        <v>6625910</v>
      </c>
      <c r="I175" s="45">
        <v>4324598</v>
      </c>
      <c r="J175" s="45">
        <v>4324598</v>
      </c>
      <c r="K175" s="45">
        <v>4324598</v>
      </c>
      <c r="L175" s="45">
        <v>4324598</v>
      </c>
      <c r="M175" s="45">
        <v>4324598</v>
      </c>
      <c r="N175" s="45">
        <v>4324598</v>
      </c>
      <c r="O175" s="45">
        <v>4324598</v>
      </c>
      <c r="P175" s="45">
        <v>4324598</v>
      </c>
      <c r="Q175" s="45">
        <v>2301312</v>
      </c>
      <c r="R175" s="40">
        <v>34.732014168619898</v>
      </c>
      <c r="S175" s="40">
        <v>2301312</v>
      </c>
      <c r="T175" s="40">
        <v>34.732014168619898</v>
      </c>
      <c r="U175" s="40">
        <v>2301312</v>
      </c>
      <c r="V175" s="40">
        <v>34.732014168619898</v>
      </c>
      <c r="W175" s="40">
        <v>0</v>
      </c>
      <c r="X175" s="40">
        <v>0</v>
      </c>
      <c r="Y175" s="40">
        <v>0</v>
      </c>
    </row>
    <row r="176" spans="1:25" ht="15.75" x14ac:dyDescent="0.25">
      <c r="A176" s="41" t="s">
        <v>571</v>
      </c>
      <c r="B176" s="46" t="s">
        <v>572</v>
      </c>
      <c r="C176" s="45">
        <v>37759422</v>
      </c>
      <c r="D176" s="45">
        <v>0</v>
      </c>
      <c r="E176" s="45">
        <v>0</v>
      </c>
      <c r="F176" s="45">
        <v>0</v>
      </c>
      <c r="G176" s="45">
        <v>0</v>
      </c>
      <c r="H176" s="45">
        <v>37759422</v>
      </c>
      <c r="I176" s="45">
        <v>21594898</v>
      </c>
      <c r="J176" s="45">
        <v>21594898</v>
      </c>
      <c r="K176" s="45">
        <v>21594898</v>
      </c>
      <c r="L176" s="45">
        <v>21594898</v>
      </c>
      <c r="M176" s="45">
        <v>21594898</v>
      </c>
      <c r="N176" s="45">
        <v>21594898</v>
      </c>
      <c r="O176" s="45">
        <v>21594898</v>
      </c>
      <c r="P176" s="45">
        <v>21594898</v>
      </c>
      <c r="Q176" s="45">
        <v>16164524</v>
      </c>
      <c r="R176" s="40">
        <v>42.809246391536391</v>
      </c>
      <c r="S176" s="40">
        <v>16164524</v>
      </c>
      <c r="T176" s="40">
        <v>42.809246391536391</v>
      </c>
      <c r="U176" s="40">
        <v>16164524</v>
      </c>
      <c r="V176" s="40">
        <v>42.809246391536391</v>
      </c>
      <c r="W176" s="40">
        <v>0</v>
      </c>
      <c r="X176" s="40">
        <v>0</v>
      </c>
      <c r="Y176" s="40">
        <v>0</v>
      </c>
    </row>
    <row r="177" spans="1:25" ht="15.75" x14ac:dyDescent="0.25">
      <c r="A177" s="41" t="s">
        <v>573</v>
      </c>
      <c r="B177" s="46" t="s">
        <v>574</v>
      </c>
      <c r="C177" s="45">
        <v>15334846</v>
      </c>
      <c r="D177" s="45">
        <v>0</v>
      </c>
      <c r="E177" s="45">
        <v>0</v>
      </c>
      <c r="F177" s="45">
        <v>0</v>
      </c>
      <c r="G177" s="45">
        <v>0</v>
      </c>
      <c r="H177" s="45">
        <v>15334846</v>
      </c>
      <c r="I177" s="45">
        <v>5049475</v>
      </c>
      <c r="J177" s="45">
        <v>5049475</v>
      </c>
      <c r="K177" s="45">
        <v>5049475</v>
      </c>
      <c r="L177" s="45">
        <v>5049475</v>
      </c>
      <c r="M177" s="45">
        <v>5049475</v>
      </c>
      <c r="N177" s="45">
        <v>5049475</v>
      </c>
      <c r="O177" s="45">
        <v>5049475</v>
      </c>
      <c r="P177" s="45">
        <v>5049475</v>
      </c>
      <c r="Q177" s="45">
        <v>10285371</v>
      </c>
      <c r="R177" s="40">
        <v>67.071889734008394</v>
      </c>
      <c r="S177" s="40">
        <v>10285371</v>
      </c>
      <c r="T177" s="40">
        <v>67.071889734008394</v>
      </c>
      <c r="U177" s="40">
        <v>10285371</v>
      </c>
      <c r="V177" s="40">
        <v>67.071889734008394</v>
      </c>
      <c r="W177" s="40">
        <v>0</v>
      </c>
      <c r="X177" s="40">
        <v>0</v>
      </c>
      <c r="Y177" s="40">
        <v>0</v>
      </c>
    </row>
    <row r="178" spans="1:25" ht="15.75" x14ac:dyDescent="0.25">
      <c r="A178" s="41" t="s">
        <v>575</v>
      </c>
      <c r="B178" s="46" t="s">
        <v>576</v>
      </c>
      <c r="C178" s="45">
        <v>53207927</v>
      </c>
      <c r="D178" s="45">
        <v>0</v>
      </c>
      <c r="E178" s="45">
        <v>0</v>
      </c>
      <c r="F178" s="45">
        <v>0</v>
      </c>
      <c r="G178" s="45">
        <v>0</v>
      </c>
      <c r="H178" s="45">
        <v>53207927</v>
      </c>
      <c r="I178" s="45">
        <v>35961558</v>
      </c>
      <c r="J178" s="45">
        <v>35961558</v>
      </c>
      <c r="K178" s="45">
        <v>35961558</v>
      </c>
      <c r="L178" s="45">
        <v>35961558</v>
      </c>
      <c r="M178" s="45">
        <v>35961558</v>
      </c>
      <c r="N178" s="45">
        <v>35961558</v>
      </c>
      <c r="O178" s="45">
        <v>35961558</v>
      </c>
      <c r="P178" s="45">
        <v>35961558</v>
      </c>
      <c r="Q178" s="45">
        <v>17246369</v>
      </c>
      <c r="R178" s="40">
        <v>32.413157159834498</v>
      </c>
      <c r="S178" s="40">
        <v>17246369</v>
      </c>
      <c r="T178" s="40">
        <v>32.413157159834498</v>
      </c>
      <c r="U178" s="40">
        <v>17246369</v>
      </c>
      <c r="V178" s="40">
        <v>32.413157159834498</v>
      </c>
      <c r="W178" s="40">
        <v>0</v>
      </c>
      <c r="X178" s="40">
        <v>0</v>
      </c>
      <c r="Y178" s="40">
        <v>0</v>
      </c>
    </row>
    <row r="179" spans="1:25" ht="15.75" x14ac:dyDescent="0.25">
      <c r="A179" s="41" t="s">
        <v>577</v>
      </c>
      <c r="B179" s="46" t="s">
        <v>509</v>
      </c>
      <c r="C179" s="45">
        <v>98525117</v>
      </c>
      <c r="D179" s="45">
        <v>0</v>
      </c>
      <c r="E179" s="45">
        <v>0</v>
      </c>
      <c r="F179" s="45">
        <v>0</v>
      </c>
      <c r="G179" s="45">
        <v>0</v>
      </c>
      <c r="H179" s="45">
        <v>98525117</v>
      </c>
      <c r="I179" s="45">
        <v>46222563</v>
      </c>
      <c r="J179" s="45">
        <v>46222563</v>
      </c>
      <c r="K179" s="45">
        <v>46222563</v>
      </c>
      <c r="L179" s="45">
        <v>46222563</v>
      </c>
      <c r="M179" s="45">
        <v>46222563</v>
      </c>
      <c r="N179" s="45">
        <v>46222563</v>
      </c>
      <c r="O179" s="45">
        <v>46222563</v>
      </c>
      <c r="P179" s="45">
        <v>46222563</v>
      </c>
      <c r="Q179" s="45">
        <v>52302554</v>
      </c>
      <c r="R179" s="40">
        <v>53.085503060097899</v>
      </c>
      <c r="S179" s="40">
        <v>52302554</v>
      </c>
      <c r="T179" s="40">
        <v>53.085503060097899</v>
      </c>
      <c r="U179" s="40">
        <v>52302554</v>
      </c>
      <c r="V179" s="40">
        <v>53.085503060097899</v>
      </c>
      <c r="W179" s="40">
        <v>0</v>
      </c>
      <c r="X179" s="40">
        <v>0</v>
      </c>
      <c r="Y179" s="40">
        <v>0</v>
      </c>
    </row>
    <row r="180" spans="1:25" ht="15.75" x14ac:dyDescent="0.25">
      <c r="A180" s="41" t="s">
        <v>578</v>
      </c>
      <c r="B180" s="46" t="s">
        <v>579</v>
      </c>
      <c r="C180" s="45">
        <v>89262</v>
      </c>
      <c r="D180" s="45">
        <v>0</v>
      </c>
      <c r="E180" s="45">
        <v>0</v>
      </c>
      <c r="F180" s="45">
        <v>37000000</v>
      </c>
      <c r="G180" s="45">
        <v>0</v>
      </c>
      <c r="H180" s="45">
        <v>37089262</v>
      </c>
      <c r="I180" s="45">
        <v>11070100</v>
      </c>
      <c r="J180" s="45">
        <v>11070100</v>
      </c>
      <c r="K180" s="45">
        <v>11070100</v>
      </c>
      <c r="L180" s="45">
        <v>11070100</v>
      </c>
      <c r="M180" s="45">
        <v>11070100</v>
      </c>
      <c r="N180" s="45">
        <v>11070100</v>
      </c>
      <c r="O180" s="45">
        <v>11070100</v>
      </c>
      <c r="P180" s="45">
        <v>11070100</v>
      </c>
      <c r="Q180" s="45">
        <v>26019162</v>
      </c>
      <c r="R180" s="40">
        <v>70.152816737092309</v>
      </c>
      <c r="S180" s="40">
        <v>26019162</v>
      </c>
      <c r="T180" s="40">
        <v>70.152816737092309</v>
      </c>
      <c r="U180" s="40">
        <v>26019162</v>
      </c>
      <c r="V180" s="40">
        <v>70.152816737092309</v>
      </c>
      <c r="W180" s="40">
        <v>0</v>
      </c>
      <c r="X180" s="40">
        <v>0</v>
      </c>
      <c r="Y180" s="40">
        <v>0</v>
      </c>
    </row>
    <row r="181" spans="1:25" ht="15.75" x14ac:dyDescent="0.25">
      <c r="A181" s="41" t="s">
        <v>580</v>
      </c>
      <c r="B181" s="46" t="s">
        <v>581</v>
      </c>
      <c r="C181" s="45">
        <v>64544288</v>
      </c>
      <c r="D181" s="45">
        <v>0</v>
      </c>
      <c r="E181" s="45">
        <v>0</v>
      </c>
      <c r="F181" s="45">
        <v>0</v>
      </c>
      <c r="G181" s="45">
        <v>0</v>
      </c>
      <c r="H181" s="45">
        <v>64544288</v>
      </c>
      <c r="I181" s="45">
        <v>1720575</v>
      </c>
      <c r="J181" s="45">
        <v>1720575</v>
      </c>
      <c r="K181" s="45">
        <v>1720575</v>
      </c>
      <c r="L181" s="45">
        <v>1720575</v>
      </c>
      <c r="M181" s="45">
        <v>1720575</v>
      </c>
      <c r="N181" s="45">
        <v>1720575</v>
      </c>
      <c r="O181" s="45">
        <v>1720575</v>
      </c>
      <c r="P181" s="45">
        <v>1720575</v>
      </c>
      <c r="Q181" s="45">
        <v>62823713</v>
      </c>
      <c r="R181" s="40">
        <v>97.334272244199198</v>
      </c>
      <c r="S181" s="40">
        <v>62823713</v>
      </c>
      <c r="T181" s="40">
        <v>97.334272244199198</v>
      </c>
      <c r="U181" s="40">
        <v>62823713</v>
      </c>
      <c r="V181" s="40">
        <v>97.334272244199198</v>
      </c>
      <c r="W181" s="40">
        <v>0</v>
      </c>
      <c r="X181" s="40">
        <v>0</v>
      </c>
      <c r="Y181" s="40">
        <v>0</v>
      </c>
    </row>
    <row r="182" spans="1:25" ht="15.75" x14ac:dyDescent="0.25">
      <c r="A182" s="41" t="s">
        <v>582</v>
      </c>
      <c r="B182" s="46" t="s">
        <v>503</v>
      </c>
      <c r="C182" s="45">
        <v>139391179</v>
      </c>
      <c r="D182" s="45">
        <v>0</v>
      </c>
      <c r="E182" s="45">
        <v>0</v>
      </c>
      <c r="F182" s="45">
        <v>0</v>
      </c>
      <c r="G182" s="45">
        <v>0</v>
      </c>
      <c r="H182" s="45">
        <v>139391179</v>
      </c>
      <c r="I182" s="45">
        <v>995659</v>
      </c>
      <c r="J182" s="45">
        <v>995659</v>
      </c>
      <c r="K182" s="45">
        <v>995659</v>
      </c>
      <c r="L182" s="45">
        <v>995659</v>
      </c>
      <c r="M182" s="45">
        <v>995659</v>
      </c>
      <c r="N182" s="45">
        <v>995659</v>
      </c>
      <c r="O182" s="45">
        <v>995659</v>
      </c>
      <c r="P182" s="45">
        <v>995659</v>
      </c>
      <c r="Q182" s="45">
        <v>138395520</v>
      </c>
      <c r="R182" s="40">
        <v>99.285708746318903</v>
      </c>
      <c r="S182" s="40">
        <v>138395520</v>
      </c>
      <c r="T182" s="40">
        <v>99.285708746318903</v>
      </c>
      <c r="U182" s="40">
        <v>138395520</v>
      </c>
      <c r="V182" s="40">
        <v>99.285708746318903</v>
      </c>
      <c r="W182" s="40">
        <v>0</v>
      </c>
      <c r="X182" s="40">
        <v>0</v>
      </c>
      <c r="Y182" s="40">
        <v>0</v>
      </c>
    </row>
    <row r="183" spans="1:25" ht="15.75" x14ac:dyDescent="0.25">
      <c r="A183" s="41" t="s">
        <v>583</v>
      </c>
      <c r="B183" s="46" t="s">
        <v>584</v>
      </c>
      <c r="C183" s="45">
        <v>0</v>
      </c>
      <c r="D183" s="45">
        <v>0</v>
      </c>
      <c r="E183" s="45">
        <v>0</v>
      </c>
      <c r="F183" s="45">
        <v>7000000</v>
      </c>
      <c r="G183" s="45">
        <v>0</v>
      </c>
      <c r="H183" s="45">
        <v>7000000</v>
      </c>
      <c r="I183" s="45">
        <v>250707</v>
      </c>
      <c r="J183" s="45">
        <v>250707</v>
      </c>
      <c r="K183" s="45">
        <v>250707</v>
      </c>
      <c r="L183" s="45">
        <v>250707</v>
      </c>
      <c r="M183" s="45">
        <v>250707</v>
      </c>
      <c r="N183" s="45">
        <v>250707</v>
      </c>
      <c r="O183" s="45">
        <v>250707</v>
      </c>
      <c r="P183" s="45">
        <v>250707</v>
      </c>
      <c r="Q183" s="45">
        <v>6749293</v>
      </c>
      <c r="R183" s="40">
        <v>96.418471428571408</v>
      </c>
      <c r="S183" s="40">
        <v>6749293</v>
      </c>
      <c r="T183" s="40">
        <v>96.418471428571408</v>
      </c>
      <c r="U183" s="40">
        <v>6749293</v>
      </c>
      <c r="V183" s="40">
        <v>96.418471428571408</v>
      </c>
      <c r="W183" s="40">
        <v>0</v>
      </c>
      <c r="X183" s="40">
        <v>0</v>
      </c>
      <c r="Y183" s="40">
        <v>0</v>
      </c>
    </row>
    <row r="184" spans="1:25" ht="15.75" x14ac:dyDescent="0.25">
      <c r="A184" s="50" t="s">
        <v>585</v>
      </c>
      <c r="B184" s="51" t="s">
        <v>586</v>
      </c>
      <c r="C184" s="52">
        <v>6075603119</v>
      </c>
      <c r="D184" s="52">
        <v>100842146</v>
      </c>
      <c r="E184" s="52">
        <v>0</v>
      </c>
      <c r="F184" s="52">
        <v>479990566</v>
      </c>
      <c r="G184" s="52">
        <v>0</v>
      </c>
      <c r="H184" s="52">
        <v>6656435831</v>
      </c>
      <c r="I184" s="52">
        <v>3168902333</v>
      </c>
      <c r="J184" s="52">
        <v>3168902333</v>
      </c>
      <c r="K184" s="52">
        <v>3168902333</v>
      </c>
      <c r="L184" s="52">
        <v>3168902333</v>
      </c>
      <c r="M184" s="52">
        <v>3168902333</v>
      </c>
      <c r="N184" s="52">
        <v>3168902333</v>
      </c>
      <c r="O184" s="52">
        <v>3168902333</v>
      </c>
      <c r="P184" s="52">
        <v>3168902333</v>
      </c>
      <c r="Q184" s="45">
        <v>3487533498</v>
      </c>
      <c r="R184" s="40">
        <v>52.393406720125604</v>
      </c>
      <c r="S184" s="40">
        <v>3487533498</v>
      </c>
      <c r="T184" s="40">
        <v>52.393406720125604</v>
      </c>
      <c r="U184" s="40">
        <v>3487533498</v>
      </c>
      <c r="V184" s="40">
        <v>52.393406720125604</v>
      </c>
      <c r="W184" s="40">
        <v>0</v>
      </c>
      <c r="X184" s="40">
        <v>0</v>
      </c>
      <c r="Y184" s="40">
        <v>0</v>
      </c>
    </row>
    <row r="185" spans="1:25" ht="15.75" x14ac:dyDescent="0.25">
      <c r="A185" s="50" t="s">
        <v>587</v>
      </c>
      <c r="B185" s="51" t="s">
        <v>588</v>
      </c>
      <c r="C185" s="52">
        <v>3167621683</v>
      </c>
      <c r="D185" s="52">
        <v>0</v>
      </c>
      <c r="E185" s="52">
        <v>0</v>
      </c>
      <c r="F185" s="52">
        <v>277464906</v>
      </c>
      <c r="G185" s="52">
        <v>0</v>
      </c>
      <c r="H185" s="52">
        <v>3445086589</v>
      </c>
      <c r="I185" s="52">
        <v>1583994285</v>
      </c>
      <c r="J185" s="52">
        <v>1583994285</v>
      </c>
      <c r="K185" s="52">
        <v>1583994285</v>
      </c>
      <c r="L185" s="52">
        <v>1583994285</v>
      </c>
      <c r="M185" s="52">
        <v>1583994285</v>
      </c>
      <c r="N185" s="52">
        <v>1583994285</v>
      </c>
      <c r="O185" s="52">
        <v>1583994285</v>
      </c>
      <c r="P185" s="52">
        <v>1583994285</v>
      </c>
      <c r="Q185" s="45">
        <v>1861092304</v>
      </c>
      <c r="R185" s="40">
        <v>54.021640847646097</v>
      </c>
      <c r="S185" s="40">
        <v>1861092304</v>
      </c>
      <c r="T185" s="40">
        <v>54.021640847646097</v>
      </c>
      <c r="U185" s="40">
        <v>1861092304</v>
      </c>
      <c r="V185" s="40">
        <v>54.021640847646097</v>
      </c>
      <c r="W185" s="40">
        <v>0</v>
      </c>
      <c r="X185" s="40">
        <v>0</v>
      </c>
      <c r="Y185" s="40">
        <v>0</v>
      </c>
    </row>
    <row r="186" spans="1:25" ht="15.75" x14ac:dyDescent="0.25">
      <c r="A186" s="50" t="s">
        <v>589</v>
      </c>
      <c r="B186" s="51" t="s">
        <v>590</v>
      </c>
      <c r="C186" s="52">
        <v>1549114349</v>
      </c>
      <c r="D186" s="52">
        <v>0</v>
      </c>
      <c r="E186" s="52">
        <v>0</v>
      </c>
      <c r="F186" s="52">
        <v>0</v>
      </c>
      <c r="G186" s="52">
        <v>0</v>
      </c>
      <c r="H186" s="52">
        <v>1549114349</v>
      </c>
      <c r="I186" s="52">
        <v>795469536</v>
      </c>
      <c r="J186" s="52">
        <v>795469536</v>
      </c>
      <c r="K186" s="52">
        <v>795469536</v>
      </c>
      <c r="L186" s="52">
        <v>795469536</v>
      </c>
      <c r="M186" s="52">
        <v>795469536</v>
      </c>
      <c r="N186" s="52">
        <v>795469536</v>
      </c>
      <c r="O186" s="52">
        <v>795469536</v>
      </c>
      <c r="P186" s="52">
        <v>795469536</v>
      </c>
      <c r="Q186" s="45">
        <v>753644813</v>
      </c>
      <c r="R186" s="40">
        <v>48.650044038808396</v>
      </c>
      <c r="S186" s="40">
        <v>753644813</v>
      </c>
      <c r="T186" s="40">
        <v>48.650044038808396</v>
      </c>
      <c r="U186" s="40">
        <v>753644813</v>
      </c>
      <c r="V186" s="40">
        <v>48.650044038808396</v>
      </c>
      <c r="W186" s="40">
        <v>0</v>
      </c>
      <c r="X186" s="40">
        <v>0</v>
      </c>
      <c r="Y186" s="40">
        <v>0</v>
      </c>
    </row>
    <row r="187" spans="1:25" ht="15.75" x14ac:dyDescent="0.25">
      <c r="A187" s="50" t="s">
        <v>591</v>
      </c>
      <c r="B187" s="51" t="s">
        <v>590</v>
      </c>
      <c r="C187" s="52">
        <v>1549114349</v>
      </c>
      <c r="D187" s="52">
        <v>0</v>
      </c>
      <c r="E187" s="52">
        <v>0</v>
      </c>
      <c r="F187" s="52">
        <v>0</v>
      </c>
      <c r="G187" s="52">
        <v>0</v>
      </c>
      <c r="H187" s="52">
        <v>1549114349</v>
      </c>
      <c r="I187" s="52">
        <v>795469536</v>
      </c>
      <c r="J187" s="52">
        <v>795469536</v>
      </c>
      <c r="K187" s="52">
        <v>795469536</v>
      </c>
      <c r="L187" s="52">
        <v>795469536</v>
      </c>
      <c r="M187" s="52">
        <v>795469536</v>
      </c>
      <c r="N187" s="52">
        <v>795469536</v>
      </c>
      <c r="O187" s="52">
        <v>795469536</v>
      </c>
      <c r="P187" s="52">
        <v>795469536</v>
      </c>
      <c r="Q187" s="45">
        <v>753644813</v>
      </c>
      <c r="R187" s="40">
        <v>48.650044038808396</v>
      </c>
      <c r="S187" s="40">
        <v>753644813</v>
      </c>
      <c r="T187" s="40">
        <v>48.650044038808396</v>
      </c>
      <c r="U187" s="40">
        <v>753644813</v>
      </c>
      <c r="V187" s="40">
        <v>48.650044038808396</v>
      </c>
      <c r="W187" s="40">
        <v>0</v>
      </c>
      <c r="X187" s="40">
        <v>0</v>
      </c>
      <c r="Y187" s="40">
        <v>0</v>
      </c>
    </row>
    <row r="188" spans="1:25" ht="26.25" x14ac:dyDescent="0.25">
      <c r="A188" s="41" t="s">
        <v>592</v>
      </c>
      <c r="B188" s="46" t="s">
        <v>593</v>
      </c>
      <c r="C188" s="45">
        <v>1549114349</v>
      </c>
      <c r="D188" s="45">
        <v>0</v>
      </c>
      <c r="E188" s="45">
        <v>0</v>
      </c>
      <c r="F188" s="45">
        <v>0</v>
      </c>
      <c r="G188" s="45">
        <v>0</v>
      </c>
      <c r="H188" s="45">
        <v>1549114349</v>
      </c>
      <c r="I188" s="45">
        <v>795469536</v>
      </c>
      <c r="J188" s="45">
        <v>795469536</v>
      </c>
      <c r="K188" s="45">
        <v>795469536</v>
      </c>
      <c r="L188" s="45">
        <v>795469536</v>
      </c>
      <c r="M188" s="45">
        <v>795469536</v>
      </c>
      <c r="N188" s="45">
        <v>795469536</v>
      </c>
      <c r="O188" s="45">
        <v>795469536</v>
      </c>
      <c r="P188" s="45">
        <v>795469536</v>
      </c>
      <c r="Q188" s="45">
        <v>753644813</v>
      </c>
      <c r="R188" s="40">
        <v>48.650044038808396</v>
      </c>
      <c r="S188" s="40">
        <v>753644813</v>
      </c>
      <c r="T188" s="40">
        <v>48.650044038808396</v>
      </c>
      <c r="U188" s="40">
        <v>753644813</v>
      </c>
      <c r="V188" s="40">
        <v>48.650044038808396</v>
      </c>
      <c r="W188" s="40">
        <v>0</v>
      </c>
      <c r="X188" s="40">
        <v>0</v>
      </c>
      <c r="Y188" s="40">
        <v>0</v>
      </c>
    </row>
    <row r="189" spans="1:25" ht="15.75" x14ac:dyDescent="0.25">
      <c r="A189" s="50" t="s">
        <v>594</v>
      </c>
      <c r="B189" s="51" t="s">
        <v>595</v>
      </c>
      <c r="C189" s="52">
        <v>1618507334</v>
      </c>
      <c r="D189" s="52">
        <v>0</v>
      </c>
      <c r="E189" s="52">
        <v>0</v>
      </c>
      <c r="F189" s="52">
        <v>277464906</v>
      </c>
      <c r="G189" s="52">
        <v>0</v>
      </c>
      <c r="H189" s="52">
        <v>1895972240</v>
      </c>
      <c r="I189" s="52">
        <v>788524749</v>
      </c>
      <c r="J189" s="52">
        <v>788524749</v>
      </c>
      <c r="K189" s="52">
        <v>788524749</v>
      </c>
      <c r="L189" s="52">
        <v>788524749</v>
      </c>
      <c r="M189" s="52">
        <v>788524749</v>
      </c>
      <c r="N189" s="52">
        <v>788524749</v>
      </c>
      <c r="O189" s="52">
        <v>788524749</v>
      </c>
      <c r="P189" s="52">
        <v>788524749</v>
      </c>
      <c r="Q189" s="45">
        <v>1107447491</v>
      </c>
      <c r="R189" s="40">
        <v>58.410533004428395</v>
      </c>
      <c r="S189" s="40">
        <v>1107447491</v>
      </c>
      <c r="T189" s="40">
        <v>58.410533004428395</v>
      </c>
      <c r="U189" s="40">
        <v>1107447491</v>
      </c>
      <c r="V189" s="40">
        <v>58.410533004428395</v>
      </c>
      <c r="W189" s="40">
        <v>0</v>
      </c>
      <c r="X189" s="40">
        <v>0</v>
      </c>
      <c r="Y189" s="40">
        <v>0</v>
      </c>
    </row>
    <row r="190" spans="1:25" ht="15.75" x14ac:dyDescent="0.25">
      <c r="A190" s="41" t="s">
        <v>596</v>
      </c>
      <c r="B190" s="46" t="s">
        <v>597</v>
      </c>
      <c r="C190" s="45">
        <v>1618507334</v>
      </c>
      <c r="D190" s="45">
        <v>0</v>
      </c>
      <c r="E190" s="45">
        <v>0</v>
      </c>
      <c r="F190" s="45">
        <v>277464906</v>
      </c>
      <c r="G190" s="45">
        <v>0</v>
      </c>
      <c r="H190" s="45">
        <v>1895972240</v>
      </c>
      <c r="I190" s="45">
        <v>788524749</v>
      </c>
      <c r="J190" s="45">
        <v>788524749</v>
      </c>
      <c r="K190" s="45">
        <v>788524749</v>
      </c>
      <c r="L190" s="45">
        <v>788524749</v>
      </c>
      <c r="M190" s="45">
        <v>788524749</v>
      </c>
      <c r="N190" s="45">
        <v>788524749</v>
      </c>
      <c r="O190" s="45">
        <v>788524749</v>
      </c>
      <c r="P190" s="45">
        <v>788524749</v>
      </c>
      <c r="Q190" s="45">
        <v>1107447491</v>
      </c>
      <c r="R190" s="40">
        <v>58.410533004428395</v>
      </c>
      <c r="S190" s="40">
        <v>1107447491</v>
      </c>
      <c r="T190" s="40">
        <v>58.410533004428395</v>
      </c>
      <c r="U190" s="40">
        <v>1107447491</v>
      </c>
      <c r="V190" s="40">
        <v>58.410533004428395</v>
      </c>
      <c r="W190" s="40">
        <v>0</v>
      </c>
      <c r="X190" s="40">
        <v>0</v>
      </c>
      <c r="Y190" s="40">
        <v>0</v>
      </c>
    </row>
    <row r="191" spans="1:25" ht="26.25" x14ac:dyDescent="0.25">
      <c r="A191" s="50" t="s">
        <v>598</v>
      </c>
      <c r="B191" s="51" t="s">
        <v>599</v>
      </c>
      <c r="C191" s="52">
        <v>1761812763</v>
      </c>
      <c r="D191" s="52">
        <v>0</v>
      </c>
      <c r="E191" s="52">
        <v>0</v>
      </c>
      <c r="F191" s="52">
        <v>0</v>
      </c>
      <c r="G191" s="52">
        <v>0</v>
      </c>
      <c r="H191" s="52">
        <v>1761812763</v>
      </c>
      <c r="I191" s="52">
        <v>862302370</v>
      </c>
      <c r="J191" s="52">
        <v>862302370</v>
      </c>
      <c r="K191" s="52">
        <v>862302370</v>
      </c>
      <c r="L191" s="52">
        <v>862302370</v>
      </c>
      <c r="M191" s="52">
        <v>862302370</v>
      </c>
      <c r="N191" s="52">
        <v>862302370</v>
      </c>
      <c r="O191" s="52">
        <v>862302370</v>
      </c>
      <c r="P191" s="52">
        <v>862302370</v>
      </c>
      <c r="Q191" s="45">
        <v>899510393</v>
      </c>
      <c r="R191" s="40">
        <v>51.055958492905994</v>
      </c>
      <c r="S191" s="40">
        <v>899510393</v>
      </c>
      <c r="T191" s="40">
        <v>51.055958492905994</v>
      </c>
      <c r="U191" s="40">
        <v>899510393</v>
      </c>
      <c r="V191" s="40">
        <v>51.055958492905994</v>
      </c>
      <c r="W191" s="40">
        <v>0</v>
      </c>
      <c r="X191" s="40">
        <v>0</v>
      </c>
      <c r="Y191" s="40">
        <v>0</v>
      </c>
    </row>
    <row r="192" spans="1:25" ht="15.75" x14ac:dyDescent="0.25">
      <c r="A192" s="50" t="s">
        <v>600</v>
      </c>
      <c r="B192" s="51" t="s">
        <v>601</v>
      </c>
      <c r="C192" s="52">
        <v>1761812763</v>
      </c>
      <c r="D192" s="52">
        <v>0</v>
      </c>
      <c r="E192" s="52">
        <v>0</v>
      </c>
      <c r="F192" s="52">
        <v>0</v>
      </c>
      <c r="G192" s="52">
        <v>0</v>
      </c>
      <c r="H192" s="52">
        <v>1761812763</v>
      </c>
      <c r="I192" s="52">
        <v>862302370</v>
      </c>
      <c r="J192" s="52">
        <v>862302370</v>
      </c>
      <c r="K192" s="52">
        <v>862302370</v>
      </c>
      <c r="L192" s="52">
        <v>862302370</v>
      </c>
      <c r="M192" s="52">
        <v>862302370</v>
      </c>
      <c r="N192" s="52">
        <v>862302370</v>
      </c>
      <c r="O192" s="52">
        <v>862302370</v>
      </c>
      <c r="P192" s="52">
        <v>862302370</v>
      </c>
      <c r="Q192" s="45">
        <v>899510393</v>
      </c>
      <c r="R192" s="40">
        <v>51.055958492905994</v>
      </c>
      <c r="S192" s="40">
        <v>899510393</v>
      </c>
      <c r="T192" s="40">
        <v>51.055958492905994</v>
      </c>
      <c r="U192" s="40">
        <v>899510393</v>
      </c>
      <c r="V192" s="40">
        <v>51.055958492905994</v>
      </c>
      <c r="W192" s="40">
        <v>0</v>
      </c>
      <c r="X192" s="40">
        <v>0</v>
      </c>
      <c r="Y192" s="40">
        <v>0</v>
      </c>
    </row>
    <row r="193" spans="1:25" ht="15.75" x14ac:dyDescent="0.25">
      <c r="A193" s="50" t="s">
        <v>602</v>
      </c>
      <c r="B193" s="51" t="s">
        <v>603</v>
      </c>
      <c r="C193" s="52">
        <v>97911102</v>
      </c>
      <c r="D193" s="52">
        <v>0</v>
      </c>
      <c r="E193" s="52">
        <v>0</v>
      </c>
      <c r="F193" s="52">
        <v>0</v>
      </c>
      <c r="G193" s="52">
        <v>0</v>
      </c>
      <c r="H193" s="52">
        <v>97911102</v>
      </c>
      <c r="I193" s="52">
        <v>47921915</v>
      </c>
      <c r="J193" s="52">
        <v>47921915</v>
      </c>
      <c r="K193" s="52">
        <v>47921915</v>
      </c>
      <c r="L193" s="52">
        <v>47921915</v>
      </c>
      <c r="M193" s="52">
        <v>47921915</v>
      </c>
      <c r="N193" s="52">
        <v>47921915</v>
      </c>
      <c r="O193" s="52">
        <v>47921915</v>
      </c>
      <c r="P193" s="52">
        <v>47921915</v>
      </c>
      <c r="Q193" s="45">
        <v>49989187</v>
      </c>
      <c r="R193" s="40">
        <v>51.055688250756297</v>
      </c>
      <c r="S193" s="40">
        <v>49989187</v>
      </c>
      <c r="T193" s="40">
        <v>51.055688250756297</v>
      </c>
      <c r="U193" s="40">
        <v>49989187</v>
      </c>
      <c r="V193" s="40">
        <v>51.055688250756297</v>
      </c>
      <c r="W193" s="40">
        <v>0</v>
      </c>
      <c r="X193" s="40">
        <v>0</v>
      </c>
      <c r="Y193" s="40">
        <v>0</v>
      </c>
    </row>
    <row r="194" spans="1:25" ht="15.75" x14ac:dyDescent="0.25">
      <c r="A194" s="41" t="s">
        <v>604</v>
      </c>
      <c r="B194" s="46" t="s">
        <v>605</v>
      </c>
      <c r="C194" s="45">
        <v>97911102</v>
      </c>
      <c r="D194" s="45">
        <v>0</v>
      </c>
      <c r="E194" s="45">
        <v>0</v>
      </c>
      <c r="F194" s="45">
        <v>0</v>
      </c>
      <c r="G194" s="45">
        <v>0</v>
      </c>
      <c r="H194" s="45">
        <v>97911102</v>
      </c>
      <c r="I194" s="45">
        <v>47921915</v>
      </c>
      <c r="J194" s="45">
        <v>47921915</v>
      </c>
      <c r="K194" s="45">
        <v>47921915</v>
      </c>
      <c r="L194" s="45">
        <v>47921915</v>
      </c>
      <c r="M194" s="45">
        <v>47921915</v>
      </c>
      <c r="N194" s="45">
        <v>47921915</v>
      </c>
      <c r="O194" s="45">
        <v>47921915</v>
      </c>
      <c r="P194" s="45">
        <v>47921915</v>
      </c>
      <c r="Q194" s="45">
        <v>49989187</v>
      </c>
      <c r="R194" s="40">
        <v>51.055688250756297</v>
      </c>
      <c r="S194" s="40">
        <v>49989187</v>
      </c>
      <c r="T194" s="40">
        <v>51.055688250756297</v>
      </c>
      <c r="U194" s="40">
        <v>49989187</v>
      </c>
      <c r="V194" s="40">
        <v>51.055688250756297</v>
      </c>
      <c r="W194" s="40">
        <v>0</v>
      </c>
      <c r="X194" s="40">
        <v>0</v>
      </c>
      <c r="Y194" s="40">
        <v>0</v>
      </c>
    </row>
    <row r="195" spans="1:25" ht="15.75" x14ac:dyDescent="0.25">
      <c r="A195" s="50" t="s">
        <v>606</v>
      </c>
      <c r="B195" s="51" t="s">
        <v>607</v>
      </c>
      <c r="C195" s="52">
        <v>587218558</v>
      </c>
      <c r="D195" s="52">
        <v>0</v>
      </c>
      <c r="E195" s="52">
        <v>0</v>
      </c>
      <c r="F195" s="52">
        <v>0</v>
      </c>
      <c r="G195" s="52">
        <v>0</v>
      </c>
      <c r="H195" s="52">
        <v>587218558</v>
      </c>
      <c r="I195" s="52">
        <v>287426490</v>
      </c>
      <c r="J195" s="52">
        <v>287426490</v>
      </c>
      <c r="K195" s="52">
        <v>287426490</v>
      </c>
      <c r="L195" s="52">
        <v>287426490</v>
      </c>
      <c r="M195" s="52">
        <v>287426490</v>
      </c>
      <c r="N195" s="52">
        <v>287426490</v>
      </c>
      <c r="O195" s="52">
        <v>287426490</v>
      </c>
      <c r="P195" s="52">
        <v>287426490</v>
      </c>
      <c r="Q195" s="45">
        <v>299792068</v>
      </c>
      <c r="R195" s="40">
        <v>51.052894006118891</v>
      </c>
      <c r="S195" s="40">
        <v>299792068</v>
      </c>
      <c r="T195" s="40">
        <v>51.052894006118891</v>
      </c>
      <c r="U195" s="40">
        <v>299792068</v>
      </c>
      <c r="V195" s="40">
        <v>51.052894006118891</v>
      </c>
      <c r="W195" s="40">
        <v>0</v>
      </c>
      <c r="X195" s="40">
        <v>0</v>
      </c>
      <c r="Y195" s="40">
        <v>0</v>
      </c>
    </row>
    <row r="196" spans="1:25" ht="15.75" x14ac:dyDescent="0.25">
      <c r="A196" s="41" t="s">
        <v>608</v>
      </c>
      <c r="B196" s="46" t="s">
        <v>609</v>
      </c>
      <c r="C196" s="45">
        <v>587218558</v>
      </c>
      <c r="D196" s="45">
        <v>0</v>
      </c>
      <c r="E196" s="45">
        <v>0</v>
      </c>
      <c r="F196" s="45">
        <v>0</v>
      </c>
      <c r="G196" s="45">
        <v>0</v>
      </c>
      <c r="H196" s="45">
        <v>587218558</v>
      </c>
      <c r="I196" s="45">
        <v>287426490</v>
      </c>
      <c r="J196" s="45">
        <v>287426490</v>
      </c>
      <c r="K196" s="45">
        <v>287426490</v>
      </c>
      <c r="L196" s="45">
        <v>287426490</v>
      </c>
      <c r="M196" s="45">
        <v>287426490</v>
      </c>
      <c r="N196" s="45">
        <v>287426490</v>
      </c>
      <c r="O196" s="45">
        <v>287426490</v>
      </c>
      <c r="P196" s="45">
        <v>287426490</v>
      </c>
      <c r="Q196" s="45">
        <v>299792068</v>
      </c>
      <c r="R196" s="40">
        <v>51.052894006118891</v>
      </c>
      <c r="S196" s="40">
        <v>299792068</v>
      </c>
      <c r="T196" s="40">
        <v>51.052894006118891</v>
      </c>
      <c r="U196" s="40">
        <v>299792068</v>
      </c>
      <c r="V196" s="40">
        <v>51.052894006118891</v>
      </c>
      <c r="W196" s="40">
        <v>0</v>
      </c>
      <c r="X196" s="40">
        <v>0</v>
      </c>
      <c r="Y196" s="40">
        <v>0</v>
      </c>
    </row>
    <row r="197" spans="1:25" ht="15.75" x14ac:dyDescent="0.25">
      <c r="A197" s="50" t="s">
        <v>610</v>
      </c>
      <c r="B197" s="51" t="s">
        <v>611</v>
      </c>
      <c r="C197" s="52">
        <v>97911102</v>
      </c>
      <c r="D197" s="52">
        <v>0</v>
      </c>
      <c r="E197" s="52">
        <v>0</v>
      </c>
      <c r="F197" s="52">
        <v>0</v>
      </c>
      <c r="G197" s="52">
        <v>0</v>
      </c>
      <c r="H197" s="52">
        <v>97911102</v>
      </c>
      <c r="I197" s="52">
        <v>47921915</v>
      </c>
      <c r="J197" s="52">
        <v>47921915</v>
      </c>
      <c r="K197" s="52">
        <v>47921915</v>
      </c>
      <c r="L197" s="52">
        <v>47921915</v>
      </c>
      <c r="M197" s="52">
        <v>47921915</v>
      </c>
      <c r="N197" s="52">
        <v>47921915</v>
      </c>
      <c r="O197" s="52">
        <v>47921915</v>
      </c>
      <c r="P197" s="52">
        <v>47921915</v>
      </c>
      <c r="Q197" s="45">
        <v>49989187</v>
      </c>
      <c r="R197" s="40">
        <v>51.055688250756297</v>
      </c>
      <c r="S197" s="40">
        <v>49989187</v>
      </c>
      <c r="T197" s="40">
        <v>51.055688250756297</v>
      </c>
      <c r="U197" s="40">
        <v>49989187</v>
      </c>
      <c r="V197" s="40">
        <v>51.055688250756297</v>
      </c>
      <c r="W197" s="40">
        <v>0</v>
      </c>
      <c r="X197" s="40">
        <v>0</v>
      </c>
      <c r="Y197" s="40">
        <v>0</v>
      </c>
    </row>
    <row r="198" spans="1:25" ht="15.75" x14ac:dyDescent="0.25">
      <c r="A198" s="41" t="s">
        <v>612</v>
      </c>
      <c r="B198" s="46" t="s">
        <v>613</v>
      </c>
      <c r="C198" s="45">
        <v>97911102</v>
      </c>
      <c r="D198" s="45">
        <v>0</v>
      </c>
      <c r="E198" s="45">
        <v>0</v>
      </c>
      <c r="F198" s="45">
        <v>0</v>
      </c>
      <c r="G198" s="45">
        <v>0</v>
      </c>
      <c r="H198" s="45">
        <v>97911102</v>
      </c>
      <c r="I198" s="45">
        <v>47921915</v>
      </c>
      <c r="J198" s="45">
        <v>47921915</v>
      </c>
      <c r="K198" s="45">
        <v>47921915</v>
      </c>
      <c r="L198" s="45">
        <v>47921915</v>
      </c>
      <c r="M198" s="45">
        <v>47921915</v>
      </c>
      <c r="N198" s="45">
        <v>47921915</v>
      </c>
      <c r="O198" s="45">
        <v>47921915</v>
      </c>
      <c r="P198" s="45">
        <v>47921915</v>
      </c>
      <c r="Q198" s="45">
        <v>49989187</v>
      </c>
      <c r="R198" s="40">
        <v>51.055688250756297</v>
      </c>
      <c r="S198" s="40">
        <v>49989187</v>
      </c>
      <c r="T198" s="40">
        <v>51.055688250756297</v>
      </c>
      <c r="U198" s="40">
        <v>49989187</v>
      </c>
      <c r="V198" s="40">
        <v>51.055688250756297</v>
      </c>
      <c r="W198" s="40">
        <v>0</v>
      </c>
      <c r="X198" s="40">
        <v>0</v>
      </c>
      <c r="Y198" s="40">
        <v>0</v>
      </c>
    </row>
    <row r="199" spans="1:25" ht="15.75" x14ac:dyDescent="0.25">
      <c r="A199" s="50" t="s">
        <v>614</v>
      </c>
      <c r="B199" s="51" t="s">
        <v>615</v>
      </c>
      <c r="C199" s="52">
        <v>783066203</v>
      </c>
      <c r="D199" s="52">
        <v>0</v>
      </c>
      <c r="E199" s="52">
        <v>0</v>
      </c>
      <c r="F199" s="52">
        <v>0</v>
      </c>
      <c r="G199" s="52">
        <v>0</v>
      </c>
      <c r="H199" s="52">
        <v>783066203</v>
      </c>
      <c r="I199" s="52">
        <v>383259620</v>
      </c>
      <c r="J199" s="52">
        <v>383259620</v>
      </c>
      <c r="K199" s="52">
        <v>383259620</v>
      </c>
      <c r="L199" s="52">
        <v>383259620</v>
      </c>
      <c r="M199" s="52">
        <v>383259620</v>
      </c>
      <c r="N199" s="52">
        <v>383259620</v>
      </c>
      <c r="O199" s="52">
        <v>383259620</v>
      </c>
      <c r="P199" s="52">
        <v>383259620</v>
      </c>
      <c r="Q199" s="45">
        <v>399806583</v>
      </c>
      <c r="R199" s="40">
        <v>51.056549429448395</v>
      </c>
      <c r="S199" s="40">
        <v>399806583</v>
      </c>
      <c r="T199" s="40">
        <v>51.056549429448395</v>
      </c>
      <c r="U199" s="40">
        <v>399806583</v>
      </c>
      <c r="V199" s="40">
        <v>51.056549429448395</v>
      </c>
      <c r="W199" s="40">
        <v>0</v>
      </c>
      <c r="X199" s="40">
        <v>0</v>
      </c>
      <c r="Y199" s="40">
        <v>0</v>
      </c>
    </row>
    <row r="200" spans="1:25" ht="26.25" x14ac:dyDescent="0.25">
      <c r="A200" s="41" t="s">
        <v>616</v>
      </c>
      <c r="B200" s="46" t="s">
        <v>617</v>
      </c>
      <c r="C200" s="45">
        <v>783066203</v>
      </c>
      <c r="D200" s="45">
        <v>0</v>
      </c>
      <c r="E200" s="45">
        <v>0</v>
      </c>
      <c r="F200" s="45">
        <v>0</v>
      </c>
      <c r="G200" s="45">
        <v>0</v>
      </c>
      <c r="H200" s="45">
        <v>783066203</v>
      </c>
      <c r="I200" s="45">
        <v>383259620</v>
      </c>
      <c r="J200" s="45">
        <v>383259620</v>
      </c>
      <c r="K200" s="45">
        <v>383259620</v>
      </c>
      <c r="L200" s="45">
        <v>383259620</v>
      </c>
      <c r="M200" s="45">
        <v>383259620</v>
      </c>
      <c r="N200" s="45">
        <v>383259620</v>
      </c>
      <c r="O200" s="45">
        <v>383259620</v>
      </c>
      <c r="P200" s="45">
        <v>383259620</v>
      </c>
      <c r="Q200" s="45">
        <v>399806583</v>
      </c>
      <c r="R200" s="40">
        <v>51.056549429448395</v>
      </c>
      <c r="S200" s="40">
        <v>399806583</v>
      </c>
      <c r="T200" s="40">
        <v>51.056549429448395</v>
      </c>
      <c r="U200" s="40">
        <v>399806583</v>
      </c>
      <c r="V200" s="40">
        <v>51.056549429448395</v>
      </c>
      <c r="W200" s="40">
        <v>0</v>
      </c>
      <c r="X200" s="40">
        <v>0</v>
      </c>
      <c r="Y200" s="40">
        <v>0</v>
      </c>
    </row>
    <row r="201" spans="1:25" ht="15.75" x14ac:dyDescent="0.25">
      <c r="A201" s="50" t="s">
        <v>618</v>
      </c>
      <c r="B201" s="51" t="s">
        <v>619</v>
      </c>
      <c r="C201" s="52">
        <v>195705798</v>
      </c>
      <c r="D201" s="52">
        <v>0</v>
      </c>
      <c r="E201" s="52">
        <v>0</v>
      </c>
      <c r="F201" s="52">
        <v>0</v>
      </c>
      <c r="G201" s="52">
        <v>0</v>
      </c>
      <c r="H201" s="52">
        <v>195705798</v>
      </c>
      <c r="I201" s="52">
        <v>95772430</v>
      </c>
      <c r="J201" s="52">
        <v>95772430</v>
      </c>
      <c r="K201" s="52">
        <v>95772430</v>
      </c>
      <c r="L201" s="52">
        <v>95772430</v>
      </c>
      <c r="M201" s="52">
        <v>95772430</v>
      </c>
      <c r="N201" s="52">
        <v>95772430</v>
      </c>
      <c r="O201" s="52">
        <v>95772430</v>
      </c>
      <c r="P201" s="52">
        <v>95772430</v>
      </c>
      <c r="Q201" s="45">
        <v>99933368</v>
      </c>
      <c r="R201" s="40">
        <v>51.063059460302796</v>
      </c>
      <c r="S201" s="40">
        <v>99933368</v>
      </c>
      <c r="T201" s="40">
        <v>51.063059460302796</v>
      </c>
      <c r="U201" s="40">
        <v>99933368</v>
      </c>
      <c r="V201" s="40">
        <v>51.063059460302796</v>
      </c>
      <c r="W201" s="40">
        <v>0</v>
      </c>
      <c r="X201" s="40">
        <v>0</v>
      </c>
      <c r="Y201" s="40">
        <v>0</v>
      </c>
    </row>
    <row r="202" spans="1:25" ht="15.75" x14ac:dyDescent="0.25">
      <c r="A202" s="41" t="s">
        <v>620</v>
      </c>
      <c r="B202" s="46" t="s">
        <v>621</v>
      </c>
      <c r="C202" s="45">
        <v>195705798</v>
      </c>
      <c r="D202" s="45">
        <v>0</v>
      </c>
      <c r="E202" s="45">
        <v>0</v>
      </c>
      <c r="F202" s="45">
        <v>0</v>
      </c>
      <c r="G202" s="45">
        <v>0</v>
      </c>
      <c r="H202" s="45">
        <v>195705798</v>
      </c>
      <c r="I202" s="45">
        <v>95772430</v>
      </c>
      <c r="J202" s="45">
        <v>95772430</v>
      </c>
      <c r="K202" s="45">
        <v>95772430</v>
      </c>
      <c r="L202" s="45">
        <v>95772430</v>
      </c>
      <c r="M202" s="45">
        <v>95772430</v>
      </c>
      <c r="N202" s="45">
        <v>95772430</v>
      </c>
      <c r="O202" s="45">
        <v>95772430</v>
      </c>
      <c r="P202" s="45">
        <v>95772430</v>
      </c>
      <c r="Q202" s="45">
        <v>99933368</v>
      </c>
      <c r="R202" s="40">
        <v>51.063059460302796</v>
      </c>
      <c r="S202" s="40">
        <v>99933368</v>
      </c>
      <c r="T202" s="40">
        <v>51.063059460302796</v>
      </c>
      <c r="U202" s="40">
        <v>99933368</v>
      </c>
      <c r="V202" s="40">
        <v>51.063059460302796</v>
      </c>
      <c r="W202" s="40">
        <v>0</v>
      </c>
      <c r="X202" s="40">
        <v>0</v>
      </c>
      <c r="Y202" s="40">
        <v>0</v>
      </c>
    </row>
    <row r="203" spans="1:25" ht="26.25" x14ac:dyDescent="0.25">
      <c r="A203" s="50" t="s">
        <v>622</v>
      </c>
      <c r="B203" s="51" t="s">
        <v>623</v>
      </c>
      <c r="C203" s="52">
        <v>401606060</v>
      </c>
      <c r="D203" s="52">
        <v>0</v>
      </c>
      <c r="E203" s="52">
        <v>0</v>
      </c>
      <c r="F203" s="52">
        <v>35525660</v>
      </c>
      <c r="G203" s="52">
        <v>0</v>
      </c>
      <c r="H203" s="52">
        <v>437131720</v>
      </c>
      <c r="I203" s="52">
        <v>199592391</v>
      </c>
      <c r="J203" s="52">
        <v>199592391</v>
      </c>
      <c r="K203" s="52">
        <v>199592391</v>
      </c>
      <c r="L203" s="52">
        <v>199592391</v>
      </c>
      <c r="M203" s="52">
        <v>199592391</v>
      </c>
      <c r="N203" s="52">
        <v>199592391</v>
      </c>
      <c r="O203" s="52">
        <v>199592391</v>
      </c>
      <c r="P203" s="52">
        <v>199592391</v>
      </c>
      <c r="Q203" s="45">
        <v>237539329</v>
      </c>
      <c r="R203" s="40">
        <v>54.340446627849403</v>
      </c>
      <c r="S203" s="40">
        <v>237539329</v>
      </c>
      <c r="T203" s="40">
        <v>54.340446627849403</v>
      </c>
      <c r="U203" s="40">
        <v>237539329</v>
      </c>
      <c r="V203" s="40">
        <v>54.340446627849403</v>
      </c>
      <c r="W203" s="40">
        <v>0</v>
      </c>
      <c r="X203" s="40">
        <v>0</v>
      </c>
      <c r="Y203" s="40">
        <v>0</v>
      </c>
    </row>
    <row r="204" spans="1:25" ht="15.75" x14ac:dyDescent="0.25">
      <c r="A204" s="50" t="s">
        <v>624</v>
      </c>
      <c r="B204" s="51" t="s">
        <v>590</v>
      </c>
      <c r="C204" s="52">
        <v>196992633</v>
      </c>
      <c r="D204" s="52">
        <v>0</v>
      </c>
      <c r="E204" s="52">
        <v>0</v>
      </c>
      <c r="F204" s="52">
        <v>0</v>
      </c>
      <c r="G204" s="52">
        <v>0</v>
      </c>
      <c r="H204" s="52">
        <v>196992633</v>
      </c>
      <c r="I204" s="52">
        <v>100270234</v>
      </c>
      <c r="J204" s="52">
        <v>100270234</v>
      </c>
      <c r="K204" s="52">
        <v>100270234</v>
      </c>
      <c r="L204" s="52">
        <v>100270234</v>
      </c>
      <c r="M204" s="52">
        <v>100270234</v>
      </c>
      <c r="N204" s="52">
        <v>100270234</v>
      </c>
      <c r="O204" s="52">
        <v>100270234</v>
      </c>
      <c r="P204" s="52">
        <v>100270234</v>
      </c>
      <c r="Q204" s="45">
        <v>96722399</v>
      </c>
      <c r="R204" s="40">
        <v>49.099500588938305</v>
      </c>
      <c r="S204" s="40">
        <v>96722399</v>
      </c>
      <c r="T204" s="40">
        <v>49.099500588938305</v>
      </c>
      <c r="U204" s="40">
        <v>96722399</v>
      </c>
      <c r="V204" s="40">
        <v>49.099500588938305</v>
      </c>
      <c r="W204" s="40">
        <v>0</v>
      </c>
      <c r="X204" s="40">
        <v>0</v>
      </c>
      <c r="Y204" s="40">
        <v>0</v>
      </c>
    </row>
    <row r="205" spans="1:25" ht="15.75" x14ac:dyDescent="0.25">
      <c r="A205" s="50" t="s">
        <v>625</v>
      </c>
      <c r="B205" s="51" t="s">
        <v>590</v>
      </c>
      <c r="C205" s="52">
        <v>196992633</v>
      </c>
      <c r="D205" s="52">
        <v>0</v>
      </c>
      <c r="E205" s="52">
        <v>0</v>
      </c>
      <c r="F205" s="52">
        <v>0</v>
      </c>
      <c r="G205" s="52">
        <v>0</v>
      </c>
      <c r="H205" s="52">
        <v>196992633</v>
      </c>
      <c r="I205" s="52">
        <v>100270234</v>
      </c>
      <c r="J205" s="52">
        <v>100270234</v>
      </c>
      <c r="K205" s="52">
        <v>100270234</v>
      </c>
      <c r="L205" s="52">
        <v>100270234</v>
      </c>
      <c r="M205" s="52">
        <v>100270234</v>
      </c>
      <c r="N205" s="52">
        <v>100270234</v>
      </c>
      <c r="O205" s="52">
        <v>100270234</v>
      </c>
      <c r="P205" s="52">
        <v>100270234</v>
      </c>
      <c r="Q205" s="45">
        <v>96722399</v>
      </c>
      <c r="R205" s="40">
        <v>49.099500588938305</v>
      </c>
      <c r="S205" s="40">
        <v>96722399</v>
      </c>
      <c r="T205" s="40">
        <v>49.099500588938305</v>
      </c>
      <c r="U205" s="40">
        <v>96722399</v>
      </c>
      <c r="V205" s="40">
        <v>49.099500588938305</v>
      </c>
      <c r="W205" s="40">
        <v>0</v>
      </c>
      <c r="X205" s="40">
        <v>0</v>
      </c>
      <c r="Y205" s="40">
        <v>0</v>
      </c>
    </row>
    <row r="206" spans="1:25" ht="26.25" x14ac:dyDescent="0.25">
      <c r="A206" s="41" t="s">
        <v>626</v>
      </c>
      <c r="B206" s="46" t="s">
        <v>627</v>
      </c>
      <c r="C206" s="45">
        <v>196992633</v>
      </c>
      <c r="D206" s="45">
        <v>0</v>
      </c>
      <c r="E206" s="45">
        <v>0</v>
      </c>
      <c r="F206" s="45">
        <v>0</v>
      </c>
      <c r="G206" s="45">
        <v>0</v>
      </c>
      <c r="H206" s="45">
        <v>196992633</v>
      </c>
      <c r="I206" s="45">
        <v>100270234</v>
      </c>
      <c r="J206" s="45">
        <v>100270234</v>
      </c>
      <c r="K206" s="45">
        <v>100270234</v>
      </c>
      <c r="L206" s="45">
        <v>100270234</v>
      </c>
      <c r="M206" s="45">
        <v>100270234</v>
      </c>
      <c r="N206" s="45">
        <v>100270234</v>
      </c>
      <c r="O206" s="45">
        <v>100270234</v>
      </c>
      <c r="P206" s="45">
        <v>100270234</v>
      </c>
      <c r="Q206" s="45">
        <v>96722399</v>
      </c>
      <c r="R206" s="40">
        <v>49.099500588938305</v>
      </c>
      <c r="S206" s="40">
        <v>96722399</v>
      </c>
      <c r="T206" s="40">
        <v>49.099500588938305</v>
      </c>
      <c r="U206" s="40">
        <v>96722399</v>
      </c>
      <c r="V206" s="40">
        <v>49.099500588938305</v>
      </c>
      <c r="W206" s="40">
        <v>0</v>
      </c>
      <c r="X206" s="40">
        <v>0</v>
      </c>
      <c r="Y206" s="40">
        <v>0</v>
      </c>
    </row>
    <row r="207" spans="1:25" ht="15.75" x14ac:dyDescent="0.25">
      <c r="A207" s="50" t="s">
        <v>628</v>
      </c>
      <c r="B207" s="51" t="s">
        <v>629</v>
      </c>
      <c r="C207" s="52">
        <v>204613427</v>
      </c>
      <c r="D207" s="52">
        <v>0</v>
      </c>
      <c r="E207" s="52">
        <v>0</v>
      </c>
      <c r="F207" s="52">
        <v>35525660</v>
      </c>
      <c r="G207" s="52">
        <v>0</v>
      </c>
      <c r="H207" s="52">
        <v>240139087</v>
      </c>
      <c r="I207" s="52">
        <v>99322157</v>
      </c>
      <c r="J207" s="52">
        <v>99322157</v>
      </c>
      <c r="K207" s="52">
        <v>99322157</v>
      </c>
      <c r="L207" s="52">
        <v>99322157</v>
      </c>
      <c r="M207" s="52">
        <v>99322157</v>
      </c>
      <c r="N207" s="52">
        <v>99322157</v>
      </c>
      <c r="O207" s="52">
        <v>99322157</v>
      </c>
      <c r="P207" s="52">
        <v>99322157</v>
      </c>
      <c r="Q207" s="45">
        <v>140816930</v>
      </c>
      <c r="R207" s="40">
        <v>58.639737395187097</v>
      </c>
      <c r="S207" s="40">
        <v>140816930</v>
      </c>
      <c r="T207" s="40">
        <v>58.639737395187097</v>
      </c>
      <c r="U207" s="40">
        <v>140816930</v>
      </c>
      <c r="V207" s="40">
        <v>58.639737395187097</v>
      </c>
      <c r="W207" s="40">
        <v>0</v>
      </c>
      <c r="X207" s="40">
        <v>0</v>
      </c>
      <c r="Y207" s="40">
        <v>0</v>
      </c>
    </row>
    <row r="208" spans="1:25" ht="26.25" x14ac:dyDescent="0.25">
      <c r="A208" s="41" t="s">
        <v>630</v>
      </c>
      <c r="B208" s="46" t="s">
        <v>631</v>
      </c>
      <c r="C208" s="45">
        <v>204613427</v>
      </c>
      <c r="D208" s="45">
        <v>0</v>
      </c>
      <c r="E208" s="45">
        <v>0</v>
      </c>
      <c r="F208" s="45">
        <v>35525660</v>
      </c>
      <c r="G208" s="45">
        <v>0</v>
      </c>
      <c r="H208" s="45">
        <v>240139087</v>
      </c>
      <c r="I208" s="45">
        <v>99322157</v>
      </c>
      <c r="J208" s="45">
        <v>99322157</v>
      </c>
      <c r="K208" s="45">
        <v>99322157</v>
      </c>
      <c r="L208" s="45">
        <v>99322157</v>
      </c>
      <c r="M208" s="45">
        <v>99322157</v>
      </c>
      <c r="N208" s="45">
        <v>99322157</v>
      </c>
      <c r="O208" s="45">
        <v>99322157</v>
      </c>
      <c r="P208" s="45">
        <v>99322157</v>
      </c>
      <c r="Q208" s="45">
        <v>140816930</v>
      </c>
      <c r="R208" s="40">
        <v>58.639737395187097</v>
      </c>
      <c r="S208" s="40">
        <v>140816930</v>
      </c>
      <c r="T208" s="40">
        <v>58.639737395187097</v>
      </c>
      <c r="U208" s="40">
        <v>140816930</v>
      </c>
      <c r="V208" s="40">
        <v>58.639737395187097</v>
      </c>
      <c r="W208" s="40">
        <v>0</v>
      </c>
      <c r="X208" s="40">
        <v>0</v>
      </c>
      <c r="Y208" s="40">
        <v>0</v>
      </c>
    </row>
    <row r="209" spans="1:25" ht="26.25" x14ac:dyDescent="0.25">
      <c r="A209" s="50" t="s">
        <v>632</v>
      </c>
      <c r="B209" s="51" t="s">
        <v>633</v>
      </c>
      <c r="C209" s="52">
        <v>223615201</v>
      </c>
      <c r="D209" s="52">
        <v>0</v>
      </c>
      <c r="E209" s="52">
        <v>0</v>
      </c>
      <c r="F209" s="52">
        <v>0</v>
      </c>
      <c r="G209" s="52">
        <v>0</v>
      </c>
      <c r="H209" s="52">
        <v>223615201</v>
      </c>
      <c r="I209" s="52">
        <v>88652200</v>
      </c>
      <c r="J209" s="52">
        <v>88652200</v>
      </c>
      <c r="K209" s="52">
        <v>88652200</v>
      </c>
      <c r="L209" s="52">
        <v>88652200</v>
      </c>
      <c r="M209" s="52">
        <v>88652200</v>
      </c>
      <c r="N209" s="52">
        <v>88652200</v>
      </c>
      <c r="O209" s="52">
        <v>88652200</v>
      </c>
      <c r="P209" s="52">
        <v>88652200</v>
      </c>
      <c r="Q209" s="45">
        <v>134963001</v>
      </c>
      <c r="R209" s="40">
        <v>60.355020766231398</v>
      </c>
      <c r="S209" s="40">
        <v>134963001</v>
      </c>
      <c r="T209" s="40">
        <v>60.355020766231398</v>
      </c>
      <c r="U209" s="40">
        <v>134963001</v>
      </c>
      <c r="V209" s="40">
        <v>60.355020766231398</v>
      </c>
      <c r="W209" s="40">
        <v>0</v>
      </c>
      <c r="X209" s="40">
        <v>0</v>
      </c>
      <c r="Y209" s="40">
        <v>0</v>
      </c>
    </row>
    <row r="210" spans="1:25" ht="15.75" x14ac:dyDescent="0.25">
      <c r="A210" s="50" t="s">
        <v>634</v>
      </c>
      <c r="B210" s="51" t="s">
        <v>601</v>
      </c>
      <c r="C210" s="52">
        <v>223615201</v>
      </c>
      <c r="D210" s="52">
        <v>0</v>
      </c>
      <c r="E210" s="52">
        <v>0</v>
      </c>
      <c r="F210" s="52">
        <v>0</v>
      </c>
      <c r="G210" s="52">
        <v>0</v>
      </c>
      <c r="H210" s="52">
        <v>223615201</v>
      </c>
      <c r="I210" s="52">
        <v>88652200</v>
      </c>
      <c r="J210" s="52">
        <v>88652200</v>
      </c>
      <c r="K210" s="52">
        <v>88652200</v>
      </c>
      <c r="L210" s="52">
        <v>88652200</v>
      </c>
      <c r="M210" s="52">
        <v>88652200</v>
      </c>
      <c r="N210" s="52">
        <v>88652200</v>
      </c>
      <c r="O210" s="52">
        <v>88652200</v>
      </c>
      <c r="P210" s="52">
        <v>88652200</v>
      </c>
      <c r="Q210" s="45">
        <v>134963001</v>
      </c>
      <c r="R210" s="40">
        <v>60.355020766231398</v>
      </c>
      <c r="S210" s="40">
        <v>134963001</v>
      </c>
      <c r="T210" s="40">
        <v>60.355020766231398</v>
      </c>
      <c r="U210" s="40">
        <v>134963001</v>
      </c>
      <c r="V210" s="40">
        <v>60.355020766231398</v>
      </c>
      <c r="W210" s="40">
        <v>0</v>
      </c>
      <c r="X210" s="40">
        <v>0</v>
      </c>
      <c r="Y210" s="40">
        <v>0</v>
      </c>
    </row>
    <row r="211" spans="1:25" ht="15.75" x14ac:dyDescent="0.25">
      <c r="A211" s="50" t="s">
        <v>635</v>
      </c>
      <c r="B211" s="51" t="s">
        <v>603</v>
      </c>
      <c r="C211" s="52">
        <v>12427207</v>
      </c>
      <c r="D211" s="52">
        <v>0</v>
      </c>
      <c r="E211" s="52">
        <v>0</v>
      </c>
      <c r="F211" s="52">
        <v>0</v>
      </c>
      <c r="G211" s="52">
        <v>0</v>
      </c>
      <c r="H211" s="52">
        <v>12427207</v>
      </c>
      <c r="I211" s="52">
        <v>4926500</v>
      </c>
      <c r="J211" s="52">
        <v>4926500</v>
      </c>
      <c r="K211" s="52">
        <v>4926500</v>
      </c>
      <c r="L211" s="52">
        <v>4926500</v>
      </c>
      <c r="M211" s="52">
        <v>4926500</v>
      </c>
      <c r="N211" s="52">
        <v>4926500</v>
      </c>
      <c r="O211" s="52">
        <v>4926500</v>
      </c>
      <c r="P211" s="52">
        <v>4926500</v>
      </c>
      <c r="Q211" s="45">
        <v>7500707</v>
      </c>
      <c r="R211" s="40">
        <v>60.357142196150797</v>
      </c>
      <c r="S211" s="40">
        <v>7500707</v>
      </c>
      <c r="T211" s="40">
        <v>60.357142196150797</v>
      </c>
      <c r="U211" s="40">
        <v>7500707</v>
      </c>
      <c r="V211" s="40">
        <v>60.357142196150797</v>
      </c>
      <c r="W211" s="40">
        <v>0</v>
      </c>
      <c r="X211" s="40">
        <v>0</v>
      </c>
      <c r="Y211" s="40">
        <v>0</v>
      </c>
    </row>
    <row r="212" spans="1:25" ht="15.75" x14ac:dyDescent="0.25">
      <c r="A212" s="41" t="s">
        <v>636</v>
      </c>
      <c r="B212" s="46" t="s">
        <v>637</v>
      </c>
      <c r="C212" s="45">
        <v>12427207</v>
      </c>
      <c r="D212" s="45">
        <v>0</v>
      </c>
      <c r="E212" s="45">
        <v>0</v>
      </c>
      <c r="F212" s="45">
        <v>0</v>
      </c>
      <c r="G212" s="45">
        <v>0</v>
      </c>
      <c r="H212" s="45">
        <v>12427207</v>
      </c>
      <c r="I212" s="45">
        <v>4926500</v>
      </c>
      <c r="J212" s="45">
        <v>4926500</v>
      </c>
      <c r="K212" s="45">
        <v>4926500</v>
      </c>
      <c r="L212" s="45">
        <v>4926500</v>
      </c>
      <c r="M212" s="45">
        <v>4926500</v>
      </c>
      <c r="N212" s="45">
        <v>4926500</v>
      </c>
      <c r="O212" s="45">
        <v>4926500</v>
      </c>
      <c r="P212" s="45">
        <v>4926500</v>
      </c>
      <c r="Q212" s="45">
        <v>7500707</v>
      </c>
      <c r="R212" s="40">
        <v>60.357142196150797</v>
      </c>
      <c r="S212" s="40">
        <v>7500707</v>
      </c>
      <c r="T212" s="40">
        <v>60.357142196150797</v>
      </c>
      <c r="U212" s="40">
        <v>7500707</v>
      </c>
      <c r="V212" s="40">
        <v>60.357142196150797</v>
      </c>
      <c r="W212" s="40">
        <v>0</v>
      </c>
      <c r="X212" s="40">
        <v>0</v>
      </c>
      <c r="Y212" s="40">
        <v>0</v>
      </c>
    </row>
    <row r="213" spans="1:25" ht="15.75" x14ac:dyDescent="0.25">
      <c r="A213" s="50" t="s">
        <v>638</v>
      </c>
      <c r="B213" s="51" t="s">
        <v>607</v>
      </c>
      <c r="C213" s="52">
        <v>74533600</v>
      </c>
      <c r="D213" s="52">
        <v>0</v>
      </c>
      <c r="E213" s="52">
        <v>0</v>
      </c>
      <c r="F213" s="52">
        <v>0</v>
      </c>
      <c r="G213" s="52">
        <v>0</v>
      </c>
      <c r="H213" s="52">
        <v>74533600</v>
      </c>
      <c r="I213" s="52">
        <v>29550400</v>
      </c>
      <c r="J213" s="52">
        <v>29550400</v>
      </c>
      <c r="K213" s="52">
        <v>29550400</v>
      </c>
      <c r="L213" s="52">
        <v>29550400</v>
      </c>
      <c r="M213" s="52">
        <v>29550400</v>
      </c>
      <c r="N213" s="52">
        <v>29550400</v>
      </c>
      <c r="O213" s="52">
        <v>29550400</v>
      </c>
      <c r="P213" s="52">
        <v>29550400</v>
      </c>
      <c r="Q213" s="45">
        <v>44983200</v>
      </c>
      <c r="R213" s="40">
        <v>60.352914658623803</v>
      </c>
      <c r="S213" s="40">
        <v>44983200</v>
      </c>
      <c r="T213" s="40">
        <v>60.352914658623803</v>
      </c>
      <c r="U213" s="40">
        <v>44983200</v>
      </c>
      <c r="V213" s="40">
        <v>60.352914658623803</v>
      </c>
      <c r="W213" s="40">
        <v>0</v>
      </c>
      <c r="X213" s="40">
        <v>0</v>
      </c>
      <c r="Y213" s="40">
        <v>0</v>
      </c>
    </row>
    <row r="214" spans="1:25" ht="15.75" x14ac:dyDescent="0.25">
      <c r="A214" s="41" t="s">
        <v>639</v>
      </c>
      <c r="B214" s="46" t="s">
        <v>640</v>
      </c>
      <c r="C214" s="45">
        <v>74533600</v>
      </c>
      <c r="D214" s="45">
        <v>0</v>
      </c>
      <c r="E214" s="45">
        <v>0</v>
      </c>
      <c r="F214" s="45">
        <v>0</v>
      </c>
      <c r="G214" s="45">
        <v>0</v>
      </c>
      <c r="H214" s="45">
        <v>74533600</v>
      </c>
      <c r="I214" s="45">
        <v>29550400</v>
      </c>
      <c r="J214" s="45">
        <v>29550400</v>
      </c>
      <c r="K214" s="45">
        <v>29550400</v>
      </c>
      <c r="L214" s="45">
        <v>29550400</v>
      </c>
      <c r="M214" s="45">
        <v>29550400</v>
      </c>
      <c r="N214" s="45">
        <v>29550400</v>
      </c>
      <c r="O214" s="45">
        <v>29550400</v>
      </c>
      <c r="P214" s="45">
        <v>29550400</v>
      </c>
      <c r="Q214" s="45">
        <v>44983200</v>
      </c>
      <c r="R214" s="40">
        <v>60.352914658623803</v>
      </c>
      <c r="S214" s="40">
        <v>44983200</v>
      </c>
      <c r="T214" s="40">
        <v>60.352914658623803</v>
      </c>
      <c r="U214" s="40">
        <v>44983200</v>
      </c>
      <c r="V214" s="40">
        <v>60.352914658623803</v>
      </c>
      <c r="W214" s="40">
        <v>0</v>
      </c>
      <c r="X214" s="40">
        <v>0</v>
      </c>
      <c r="Y214" s="40">
        <v>0</v>
      </c>
    </row>
    <row r="215" spans="1:25" ht="15.75" x14ac:dyDescent="0.25">
      <c r="A215" s="50" t="s">
        <v>641</v>
      </c>
      <c r="B215" s="51" t="s">
        <v>611</v>
      </c>
      <c r="C215" s="52">
        <v>12427207</v>
      </c>
      <c r="D215" s="52">
        <v>0</v>
      </c>
      <c r="E215" s="52">
        <v>0</v>
      </c>
      <c r="F215" s="52">
        <v>0</v>
      </c>
      <c r="G215" s="52">
        <v>0</v>
      </c>
      <c r="H215" s="52">
        <v>12427207</v>
      </c>
      <c r="I215" s="52">
        <v>4926500</v>
      </c>
      <c r="J215" s="52">
        <v>4926500</v>
      </c>
      <c r="K215" s="52">
        <v>4926500</v>
      </c>
      <c r="L215" s="52">
        <v>4926500</v>
      </c>
      <c r="M215" s="52">
        <v>4926500</v>
      </c>
      <c r="N215" s="52">
        <v>4926500</v>
      </c>
      <c r="O215" s="52">
        <v>4926500</v>
      </c>
      <c r="P215" s="52">
        <v>4926500</v>
      </c>
      <c r="Q215" s="45">
        <v>7500707</v>
      </c>
      <c r="R215" s="40">
        <v>60.357142196150797</v>
      </c>
      <c r="S215" s="40">
        <v>7500707</v>
      </c>
      <c r="T215" s="40">
        <v>60.357142196150797</v>
      </c>
      <c r="U215" s="40">
        <v>7500707</v>
      </c>
      <c r="V215" s="40">
        <v>60.357142196150797</v>
      </c>
      <c r="W215" s="40">
        <v>0</v>
      </c>
      <c r="X215" s="40">
        <v>0</v>
      </c>
      <c r="Y215" s="40">
        <v>0</v>
      </c>
    </row>
    <row r="216" spans="1:25" ht="15.75" x14ac:dyDescent="0.25">
      <c r="A216" s="41" t="s">
        <v>642</v>
      </c>
      <c r="B216" s="46" t="s">
        <v>643</v>
      </c>
      <c r="C216" s="45">
        <v>12427207</v>
      </c>
      <c r="D216" s="45">
        <v>0</v>
      </c>
      <c r="E216" s="45">
        <v>0</v>
      </c>
      <c r="F216" s="45">
        <v>0</v>
      </c>
      <c r="G216" s="45">
        <v>0</v>
      </c>
      <c r="H216" s="45">
        <v>12427207</v>
      </c>
      <c r="I216" s="45">
        <v>4926500</v>
      </c>
      <c r="J216" s="45">
        <v>4926500</v>
      </c>
      <c r="K216" s="45">
        <v>4926500</v>
      </c>
      <c r="L216" s="45">
        <v>4926500</v>
      </c>
      <c r="M216" s="45">
        <v>4926500</v>
      </c>
      <c r="N216" s="45">
        <v>4926500</v>
      </c>
      <c r="O216" s="45">
        <v>4926500</v>
      </c>
      <c r="P216" s="45">
        <v>4926500</v>
      </c>
      <c r="Q216" s="45">
        <v>7500707</v>
      </c>
      <c r="R216" s="40">
        <v>60.357142196150797</v>
      </c>
      <c r="S216" s="40">
        <v>7500707</v>
      </c>
      <c r="T216" s="40">
        <v>60.357142196150797</v>
      </c>
      <c r="U216" s="40">
        <v>7500707</v>
      </c>
      <c r="V216" s="40">
        <v>60.357142196150797</v>
      </c>
      <c r="W216" s="40">
        <v>0</v>
      </c>
      <c r="X216" s="40">
        <v>0</v>
      </c>
      <c r="Y216" s="40">
        <v>0</v>
      </c>
    </row>
    <row r="217" spans="1:25" ht="15.75" x14ac:dyDescent="0.25">
      <c r="A217" s="50" t="s">
        <v>644</v>
      </c>
      <c r="B217" s="51" t="s">
        <v>645</v>
      </c>
      <c r="C217" s="52">
        <v>99387894</v>
      </c>
      <c r="D217" s="52">
        <v>0</v>
      </c>
      <c r="E217" s="52">
        <v>0</v>
      </c>
      <c r="F217" s="52">
        <v>0</v>
      </c>
      <c r="G217" s="52">
        <v>0</v>
      </c>
      <c r="H217" s="52">
        <v>99387894</v>
      </c>
      <c r="I217" s="52">
        <v>39401500</v>
      </c>
      <c r="J217" s="52">
        <v>39401500</v>
      </c>
      <c r="K217" s="52">
        <v>39401500</v>
      </c>
      <c r="L217" s="52">
        <v>39401500</v>
      </c>
      <c r="M217" s="52">
        <v>39401500</v>
      </c>
      <c r="N217" s="52">
        <v>39401500</v>
      </c>
      <c r="O217" s="52">
        <v>39401500</v>
      </c>
      <c r="P217" s="52">
        <v>39401500</v>
      </c>
      <c r="Q217" s="45">
        <v>59986394</v>
      </c>
      <c r="R217" s="40">
        <v>60.355835691618502</v>
      </c>
      <c r="S217" s="40">
        <v>59986394</v>
      </c>
      <c r="T217" s="40">
        <v>60.355835691618502</v>
      </c>
      <c r="U217" s="40">
        <v>59986394</v>
      </c>
      <c r="V217" s="40">
        <v>60.355835691618502</v>
      </c>
      <c r="W217" s="40">
        <v>0</v>
      </c>
      <c r="X217" s="40">
        <v>0</v>
      </c>
      <c r="Y217" s="40">
        <v>0</v>
      </c>
    </row>
    <row r="218" spans="1:25" ht="26.25" x14ac:dyDescent="0.25">
      <c r="A218" s="41" t="s">
        <v>646</v>
      </c>
      <c r="B218" s="46" t="s">
        <v>647</v>
      </c>
      <c r="C218" s="45">
        <v>99387894</v>
      </c>
      <c r="D218" s="45">
        <v>0</v>
      </c>
      <c r="E218" s="45">
        <v>0</v>
      </c>
      <c r="F218" s="45">
        <v>0</v>
      </c>
      <c r="G218" s="45">
        <v>0</v>
      </c>
      <c r="H218" s="45">
        <v>99387894</v>
      </c>
      <c r="I218" s="45">
        <v>39401500</v>
      </c>
      <c r="J218" s="45">
        <v>39401500</v>
      </c>
      <c r="K218" s="45">
        <v>39401500</v>
      </c>
      <c r="L218" s="45">
        <v>39401500</v>
      </c>
      <c r="M218" s="45">
        <v>39401500</v>
      </c>
      <c r="N218" s="45">
        <v>39401500</v>
      </c>
      <c r="O218" s="45">
        <v>39401500</v>
      </c>
      <c r="P218" s="45">
        <v>39401500</v>
      </c>
      <c r="Q218" s="45">
        <v>59986394</v>
      </c>
      <c r="R218" s="40">
        <v>60.355835691618502</v>
      </c>
      <c r="S218" s="40">
        <v>59986394</v>
      </c>
      <c r="T218" s="40">
        <v>60.355835691618502</v>
      </c>
      <c r="U218" s="40">
        <v>59986394</v>
      </c>
      <c r="V218" s="40">
        <v>60.355835691618502</v>
      </c>
      <c r="W218" s="40">
        <v>0</v>
      </c>
      <c r="X218" s="40">
        <v>0</v>
      </c>
      <c r="Y218" s="40">
        <v>0</v>
      </c>
    </row>
    <row r="219" spans="1:25" ht="15.75" x14ac:dyDescent="0.25">
      <c r="A219" s="50" t="s">
        <v>648</v>
      </c>
      <c r="B219" s="51" t="s">
        <v>619</v>
      </c>
      <c r="C219" s="52">
        <v>24839293</v>
      </c>
      <c r="D219" s="52">
        <v>0</v>
      </c>
      <c r="E219" s="52">
        <v>0</v>
      </c>
      <c r="F219" s="52">
        <v>0</v>
      </c>
      <c r="G219" s="52">
        <v>0</v>
      </c>
      <c r="H219" s="52">
        <v>24839293</v>
      </c>
      <c r="I219" s="52">
        <v>9847300</v>
      </c>
      <c r="J219" s="52">
        <v>9847300</v>
      </c>
      <c r="K219" s="52">
        <v>9847300</v>
      </c>
      <c r="L219" s="52">
        <v>9847300</v>
      </c>
      <c r="M219" s="52">
        <v>9847300</v>
      </c>
      <c r="N219" s="52">
        <v>9847300</v>
      </c>
      <c r="O219" s="52">
        <v>9847300</v>
      </c>
      <c r="P219" s="52">
        <v>9847300</v>
      </c>
      <c r="Q219" s="45">
        <v>14991993</v>
      </c>
      <c r="R219" s="40">
        <v>60.3559569912074</v>
      </c>
      <c r="S219" s="40">
        <v>14991993</v>
      </c>
      <c r="T219" s="40">
        <v>60.3559569912074</v>
      </c>
      <c r="U219" s="40">
        <v>14991993</v>
      </c>
      <c r="V219" s="40">
        <v>60.3559569912074</v>
      </c>
      <c r="W219" s="40">
        <v>0</v>
      </c>
      <c r="X219" s="40">
        <v>0</v>
      </c>
      <c r="Y219" s="40">
        <v>0</v>
      </c>
    </row>
    <row r="220" spans="1:25" ht="26.25" x14ac:dyDescent="0.25">
      <c r="A220" s="41" t="s">
        <v>649</v>
      </c>
      <c r="B220" s="46" t="s">
        <v>650</v>
      </c>
      <c r="C220" s="45">
        <v>24839293</v>
      </c>
      <c r="D220" s="45">
        <v>0</v>
      </c>
      <c r="E220" s="45">
        <v>0</v>
      </c>
      <c r="F220" s="45">
        <v>0</v>
      </c>
      <c r="G220" s="45">
        <v>0</v>
      </c>
      <c r="H220" s="45">
        <v>24839293</v>
      </c>
      <c r="I220" s="45">
        <v>9847300</v>
      </c>
      <c r="J220" s="45">
        <v>9847300</v>
      </c>
      <c r="K220" s="45">
        <v>9847300</v>
      </c>
      <c r="L220" s="45">
        <v>9847300</v>
      </c>
      <c r="M220" s="45">
        <v>9847300</v>
      </c>
      <c r="N220" s="45">
        <v>9847300</v>
      </c>
      <c r="O220" s="45">
        <v>9847300</v>
      </c>
      <c r="P220" s="45">
        <v>9847300</v>
      </c>
      <c r="Q220" s="45">
        <v>14991993</v>
      </c>
      <c r="R220" s="40">
        <v>60.3559569912074</v>
      </c>
      <c r="S220" s="40">
        <v>14991993</v>
      </c>
      <c r="T220" s="40">
        <v>60.3559569912074</v>
      </c>
      <c r="U220" s="40">
        <v>14991993</v>
      </c>
      <c r="V220" s="40">
        <v>60.3559569912074</v>
      </c>
      <c r="W220" s="40">
        <v>0</v>
      </c>
      <c r="X220" s="40">
        <v>0</v>
      </c>
      <c r="Y220" s="40">
        <v>0</v>
      </c>
    </row>
    <row r="221" spans="1:25" ht="26.25" x14ac:dyDescent="0.25">
      <c r="A221" s="50" t="s">
        <v>651</v>
      </c>
      <c r="B221" s="51" t="s">
        <v>652</v>
      </c>
      <c r="C221" s="52">
        <v>520947412</v>
      </c>
      <c r="D221" s="52">
        <v>100842146</v>
      </c>
      <c r="E221" s="52">
        <v>0</v>
      </c>
      <c r="F221" s="52">
        <v>167000000</v>
      </c>
      <c r="G221" s="52">
        <v>0</v>
      </c>
      <c r="H221" s="52">
        <v>788789558</v>
      </c>
      <c r="I221" s="52">
        <v>434361087</v>
      </c>
      <c r="J221" s="52">
        <v>434361087</v>
      </c>
      <c r="K221" s="52">
        <v>434361087</v>
      </c>
      <c r="L221" s="52">
        <v>434361087</v>
      </c>
      <c r="M221" s="52">
        <v>434361087</v>
      </c>
      <c r="N221" s="52">
        <v>434361087</v>
      </c>
      <c r="O221" s="52">
        <v>434361087</v>
      </c>
      <c r="P221" s="52">
        <v>434361087</v>
      </c>
      <c r="Q221" s="45">
        <v>354428471</v>
      </c>
      <c r="R221" s="40">
        <v>44.933210310068496</v>
      </c>
      <c r="S221" s="40">
        <v>354428471</v>
      </c>
      <c r="T221" s="40">
        <v>44.933210310068496</v>
      </c>
      <c r="U221" s="40">
        <v>354428471</v>
      </c>
      <c r="V221" s="40">
        <v>44.933210310068496</v>
      </c>
      <c r="W221" s="40">
        <v>0</v>
      </c>
      <c r="X221" s="40">
        <v>0</v>
      </c>
      <c r="Y221" s="40">
        <v>0</v>
      </c>
    </row>
    <row r="222" spans="1:25" ht="15.75" x14ac:dyDescent="0.25">
      <c r="A222" s="50" t="s">
        <v>653</v>
      </c>
      <c r="B222" s="51" t="s">
        <v>654</v>
      </c>
      <c r="C222" s="52">
        <v>371689522</v>
      </c>
      <c r="D222" s="52">
        <v>100842146</v>
      </c>
      <c r="E222" s="52">
        <v>0</v>
      </c>
      <c r="F222" s="52">
        <v>167000000</v>
      </c>
      <c r="G222" s="52">
        <v>0</v>
      </c>
      <c r="H222" s="52">
        <v>639531668</v>
      </c>
      <c r="I222" s="52">
        <v>363163087</v>
      </c>
      <c r="J222" s="52">
        <v>363163087</v>
      </c>
      <c r="K222" s="52">
        <v>363163087</v>
      </c>
      <c r="L222" s="52">
        <v>363163087</v>
      </c>
      <c r="M222" s="52">
        <v>363163087</v>
      </c>
      <c r="N222" s="52">
        <v>363163087</v>
      </c>
      <c r="O222" s="52">
        <v>363163087</v>
      </c>
      <c r="P222" s="52">
        <v>363163087</v>
      </c>
      <c r="Q222" s="45">
        <v>276368581</v>
      </c>
      <c r="R222" s="40">
        <v>43.214213592312696</v>
      </c>
      <c r="S222" s="40">
        <v>276368581</v>
      </c>
      <c r="T222" s="40">
        <v>43.214213592312696</v>
      </c>
      <c r="U222" s="40">
        <v>276368581</v>
      </c>
      <c r="V222" s="40">
        <v>43.214213592312696</v>
      </c>
      <c r="W222" s="40">
        <v>0</v>
      </c>
      <c r="X222" s="40">
        <v>0</v>
      </c>
      <c r="Y222" s="40">
        <v>0</v>
      </c>
    </row>
    <row r="223" spans="1:25" ht="15.75" x14ac:dyDescent="0.25">
      <c r="A223" s="50" t="s">
        <v>655</v>
      </c>
      <c r="B223" s="51" t="s">
        <v>656</v>
      </c>
      <c r="C223" s="52">
        <v>128775649</v>
      </c>
      <c r="D223" s="52">
        <v>0</v>
      </c>
      <c r="E223" s="52">
        <v>0</v>
      </c>
      <c r="F223" s="52">
        <v>0</v>
      </c>
      <c r="G223" s="52">
        <v>0</v>
      </c>
      <c r="H223" s="52">
        <v>128775649</v>
      </c>
      <c r="I223" s="52">
        <v>63067800</v>
      </c>
      <c r="J223" s="52">
        <v>63067800</v>
      </c>
      <c r="K223" s="52">
        <v>63067800</v>
      </c>
      <c r="L223" s="52">
        <v>63067800</v>
      </c>
      <c r="M223" s="52">
        <v>63067800</v>
      </c>
      <c r="N223" s="52">
        <v>63067800</v>
      </c>
      <c r="O223" s="52">
        <v>63067800</v>
      </c>
      <c r="P223" s="52">
        <v>63067800</v>
      </c>
      <c r="Q223" s="45">
        <v>65707849</v>
      </c>
      <c r="R223" s="40">
        <v>51.025057540187596</v>
      </c>
      <c r="S223" s="40">
        <v>65707849</v>
      </c>
      <c r="T223" s="40">
        <v>51.025057540187596</v>
      </c>
      <c r="U223" s="40">
        <v>65707849</v>
      </c>
      <c r="V223" s="40">
        <v>51.025057540187596</v>
      </c>
      <c r="W223" s="40">
        <v>0</v>
      </c>
      <c r="X223" s="40">
        <v>0</v>
      </c>
      <c r="Y223" s="40">
        <v>0</v>
      </c>
    </row>
    <row r="224" spans="1:25" ht="15.75" x14ac:dyDescent="0.25">
      <c r="A224" s="41" t="s">
        <v>657</v>
      </c>
      <c r="B224" s="46" t="s">
        <v>658</v>
      </c>
      <c r="C224" s="45">
        <v>128775649</v>
      </c>
      <c r="D224" s="45">
        <v>0</v>
      </c>
      <c r="E224" s="45">
        <v>0</v>
      </c>
      <c r="F224" s="45">
        <v>0</v>
      </c>
      <c r="G224" s="45">
        <v>0</v>
      </c>
      <c r="H224" s="45">
        <v>128775649</v>
      </c>
      <c r="I224" s="45">
        <v>63067800</v>
      </c>
      <c r="J224" s="45">
        <v>63067800</v>
      </c>
      <c r="K224" s="45">
        <v>63067800</v>
      </c>
      <c r="L224" s="45">
        <v>63067800</v>
      </c>
      <c r="M224" s="45">
        <v>63067800</v>
      </c>
      <c r="N224" s="45">
        <v>63067800</v>
      </c>
      <c r="O224" s="45">
        <v>63067800</v>
      </c>
      <c r="P224" s="45">
        <v>63067800</v>
      </c>
      <c r="Q224" s="45">
        <v>65707849</v>
      </c>
      <c r="R224" s="40">
        <v>51.025057540187596</v>
      </c>
      <c r="S224" s="40">
        <v>65707849</v>
      </c>
      <c r="T224" s="40">
        <v>51.025057540187596</v>
      </c>
      <c r="U224" s="40">
        <v>65707849</v>
      </c>
      <c r="V224" s="40">
        <v>51.025057540187596</v>
      </c>
      <c r="W224" s="40">
        <v>0</v>
      </c>
      <c r="X224" s="40">
        <v>0</v>
      </c>
      <c r="Y224" s="40">
        <v>0</v>
      </c>
    </row>
    <row r="225" spans="1:25" ht="15.75" x14ac:dyDescent="0.25">
      <c r="A225" s="50" t="s">
        <v>659</v>
      </c>
      <c r="B225" s="51" t="s">
        <v>660</v>
      </c>
      <c r="C225" s="52">
        <v>181948686</v>
      </c>
      <c r="D225" s="52">
        <v>0</v>
      </c>
      <c r="E225" s="52">
        <v>0</v>
      </c>
      <c r="F225" s="52">
        <v>0</v>
      </c>
      <c r="G225" s="52">
        <v>0</v>
      </c>
      <c r="H225" s="52">
        <v>181948686</v>
      </c>
      <c r="I225" s="52">
        <v>89076100</v>
      </c>
      <c r="J225" s="52">
        <v>89076100</v>
      </c>
      <c r="K225" s="52">
        <v>89076100</v>
      </c>
      <c r="L225" s="52">
        <v>89076100</v>
      </c>
      <c r="M225" s="52">
        <v>89076100</v>
      </c>
      <c r="N225" s="52">
        <v>89076100</v>
      </c>
      <c r="O225" s="52">
        <v>89076100</v>
      </c>
      <c r="P225" s="52">
        <v>89076100</v>
      </c>
      <c r="Q225" s="45">
        <v>92872586</v>
      </c>
      <c r="R225" s="40">
        <v>51.043284808333304</v>
      </c>
      <c r="S225" s="40">
        <v>92872586</v>
      </c>
      <c r="T225" s="40">
        <v>51.043284808333304</v>
      </c>
      <c r="U225" s="40">
        <v>92872586</v>
      </c>
      <c r="V225" s="40">
        <v>51.043284808333304</v>
      </c>
      <c r="W225" s="40">
        <v>0</v>
      </c>
      <c r="X225" s="40">
        <v>0</v>
      </c>
      <c r="Y225" s="40">
        <v>0</v>
      </c>
    </row>
    <row r="226" spans="1:25" ht="26.25" x14ac:dyDescent="0.25">
      <c r="A226" s="41" t="s">
        <v>661</v>
      </c>
      <c r="B226" s="46" t="s">
        <v>662</v>
      </c>
      <c r="C226" s="45">
        <v>181948686</v>
      </c>
      <c r="D226" s="45">
        <v>0</v>
      </c>
      <c r="E226" s="45">
        <v>0</v>
      </c>
      <c r="F226" s="45">
        <v>0</v>
      </c>
      <c r="G226" s="45">
        <v>0</v>
      </c>
      <c r="H226" s="45">
        <v>181948686</v>
      </c>
      <c r="I226" s="45">
        <v>89076100</v>
      </c>
      <c r="J226" s="45">
        <v>89076100</v>
      </c>
      <c r="K226" s="45">
        <v>89076100</v>
      </c>
      <c r="L226" s="45">
        <v>89076100</v>
      </c>
      <c r="M226" s="45">
        <v>89076100</v>
      </c>
      <c r="N226" s="45">
        <v>89076100</v>
      </c>
      <c r="O226" s="45">
        <v>89076100</v>
      </c>
      <c r="P226" s="45">
        <v>89076100</v>
      </c>
      <c r="Q226" s="45">
        <v>92872586</v>
      </c>
      <c r="R226" s="40">
        <v>51.043284808333304</v>
      </c>
      <c r="S226" s="40">
        <v>92872586</v>
      </c>
      <c r="T226" s="40">
        <v>51.043284808333304</v>
      </c>
      <c r="U226" s="40">
        <v>92872586</v>
      </c>
      <c r="V226" s="40">
        <v>51.043284808333304</v>
      </c>
      <c r="W226" s="40">
        <v>0</v>
      </c>
      <c r="X226" s="40">
        <v>0</v>
      </c>
      <c r="Y226" s="40">
        <v>0</v>
      </c>
    </row>
    <row r="227" spans="1:25" ht="15.75" x14ac:dyDescent="0.25">
      <c r="A227" s="50" t="s">
        <v>663</v>
      </c>
      <c r="B227" s="51" t="s">
        <v>664</v>
      </c>
      <c r="C227" s="52">
        <v>7460644</v>
      </c>
      <c r="D227" s="52">
        <v>0</v>
      </c>
      <c r="E227" s="52">
        <v>0</v>
      </c>
      <c r="F227" s="52">
        <v>0</v>
      </c>
      <c r="G227" s="52">
        <v>0</v>
      </c>
      <c r="H227" s="52">
        <v>7460644</v>
      </c>
      <c r="I227" s="52">
        <v>3607600</v>
      </c>
      <c r="J227" s="52">
        <v>3607600</v>
      </c>
      <c r="K227" s="52">
        <v>3607600</v>
      </c>
      <c r="L227" s="52">
        <v>3607600</v>
      </c>
      <c r="M227" s="52">
        <v>3607600</v>
      </c>
      <c r="N227" s="52">
        <v>3607600</v>
      </c>
      <c r="O227" s="52">
        <v>3607600</v>
      </c>
      <c r="P227" s="52">
        <v>3607600</v>
      </c>
      <c r="Q227" s="45">
        <v>3853044</v>
      </c>
      <c r="R227" s="40">
        <v>51.644925022558397</v>
      </c>
      <c r="S227" s="40">
        <v>3853044</v>
      </c>
      <c r="T227" s="40">
        <v>51.644925022558397</v>
      </c>
      <c r="U227" s="40">
        <v>3853044</v>
      </c>
      <c r="V227" s="40">
        <v>51.644925022558397</v>
      </c>
      <c r="W227" s="40">
        <v>0</v>
      </c>
      <c r="X227" s="40">
        <v>0</v>
      </c>
      <c r="Y227" s="40">
        <v>0</v>
      </c>
    </row>
    <row r="228" spans="1:25" ht="15.75" x14ac:dyDescent="0.25">
      <c r="A228" s="41" t="s">
        <v>665</v>
      </c>
      <c r="B228" s="46" t="s">
        <v>666</v>
      </c>
      <c r="C228" s="45">
        <v>7460644</v>
      </c>
      <c r="D228" s="45">
        <v>0</v>
      </c>
      <c r="E228" s="45">
        <v>0</v>
      </c>
      <c r="F228" s="45">
        <v>0</v>
      </c>
      <c r="G228" s="45">
        <v>0</v>
      </c>
      <c r="H228" s="45">
        <v>7460644</v>
      </c>
      <c r="I228" s="45">
        <v>3607600</v>
      </c>
      <c r="J228" s="45">
        <v>3607600</v>
      </c>
      <c r="K228" s="45">
        <v>3607600</v>
      </c>
      <c r="L228" s="45">
        <v>3607600</v>
      </c>
      <c r="M228" s="45">
        <v>3607600</v>
      </c>
      <c r="N228" s="45">
        <v>3607600</v>
      </c>
      <c r="O228" s="45">
        <v>3607600</v>
      </c>
      <c r="P228" s="45">
        <v>3607600</v>
      </c>
      <c r="Q228" s="45">
        <v>3853044</v>
      </c>
      <c r="R228" s="40">
        <v>51.644925022558397</v>
      </c>
      <c r="S228" s="40">
        <v>3853044</v>
      </c>
      <c r="T228" s="40">
        <v>51.644925022558397</v>
      </c>
      <c r="U228" s="40">
        <v>3853044</v>
      </c>
      <c r="V228" s="40">
        <v>51.644925022558397</v>
      </c>
      <c r="W228" s="40">
        <v>0</v>
      </c>
      <c r="X228" s="40">
        <v>0</v>
      </c>
      <c r="Y228" s="40">
        <v>0</v>
      </c>
    </row>
    <row r="229" spans="1:25" ht="15.75" x14ac:dyDescent="0.25">
      <c r="A229" s="50" t="s">
        <v>667</v>
      </c>
      <c r="B229" s="51" t="s">
        <v>595</v>
      </c>
      <c r="C229" s="52">
        <v>53504543</v>
      </c>
      <c r="D229" s="52">
        <v>100842146</v>
      </c>
      <c r="E229" s="52">
        <v>0</v>
      </c>
      <c r="F229" s="52">
        <v>167000000</v>
      </c>
      <c r="G229" s="52">
        <v>0</v>
      </c>
      <c r="H229" s="52">
        <v>321346689</v>
      </c>
      <c r="I229" s="52">
        <v>207411587</v>
      </c>
      <c r="J229" s="52">
        <v>207411587</v>
      </c>
      <c r="K229" s="52">
        <v>207411587</v>
      </c>
      <c r="L229" s="52">
        <v>207411587</v>
      </c>
      <c r="M229" s="52">
        <v>207411587</v>
      </c>
      <c r="N229" s="52">
        <v>207411587</v>
      </c>
      <c r="O229" s="52">
        <v>207411587</v>
      </c>
      <c r="P229" s="52">
        <v>207411587</v>
      </c>
      <c r="Q229" s="45">
        <v>113935102</v>
      </c>
      <c r="R229" s="40">
        <v>35.455508303058899</v>
      </c>
      <c r="S229" s="40">
        <v>113935102</v>
      </c>
      <c r="T229" s="40">
        <v>35.455508303058899</v>
      </c>
      <c r="U229" s="40">
        <v>113935102</v>
      </c>
      <c r="V229" s="40">
        <v>35.455508303058899</v>
      </c>
      <c r="W229" s="40">
        <v>0</v>
      </c>
      <c r="X229" s="40">
        <v>0</v>
      </c>
      <c r="Y229" s="40">
        <v>0</v>
      </c>
    </row>
    <row r="230" spans="1:25" ht="15.75" x14ac:dyDescent="0.25">
      <c r="A230" s="41" t="s">
        <v>668</v>
      </c>
      <c r="B230" s="46" t="s">
        <v>669</v>
      </c>
      <c r="C230" s="45">
        <v>53504543</v>
      </c>
      <c r="D230" s="45">
        <v>0</v>
      </c>
      <c r="E230" s="45">
        <v>0</v>
      </c>
      <c r="F230" s="45">
        <v>147000000</v>
      </c>
      <c r="G230" s="45">
        <v>0</v>
      </c>
      <c r="H230" s="45">
        <v>200504543</v>
      </c>
      <c r="I230" s="45">
        <v>93194560</v>
      </c>
      <c r="J230" s="45">
        <v>93194560</v>
      </c>
      <c r="K230" s="45">
        <v>93194560</v>
      </c>
      <c r="L230" s="45">
        <v>93194560</v>
      </c>
      <c r="M230" s="45">
        <v>93194560</v>
      </c>
      <c r="N230" s="45">
        <v>93194560</v>
      </c>
      <c r="O230" s="45">
        <v>93194560</v>
      </c>
      <c r="P230" s="45">
        <v>93194560</v>
      </c>
      <c r="Q230" s="45">
        <v>107309983</v>
      </c>
      <c r="R230" s="40">
        <v>53.519975854113191</v>
      </c>
      <c r="S230" s="40">
        <v>107309983</v>
      </c>
      <c r="T230" s="40">
        <v>53.519975854113191</v>
      </c>
      <c r="U230" s="40">
        <v>107309983</v>
      </c>
      <c r="V230" s="40">
        <v>53.519975854113191</v>
      </c>
      <c r="W230" s="40">
        <v>0</v>
      </c>
      <c r="X230" s="40">
        <v>0</v>
      </c>
      <c r="Y230" s="40">
        <v>0</v>
      </c>
    </row>
    <row r="231" spans="1:25" ht="15.75" x14ac:dyDescent="0.25">
      <c r="A231" s="41" t="s">
        <v>670</v>
      </c>
      <c r="B231" s="46" t="s">
        <v>671</v>
      </c>
      <c r="C231" s="45">
        <v>0</v>
      </c>
      <c r="D231" s="45">
        <v>0</v>
      </c>
      <c r="E231" s="45">
        <v>0</v>
      </c>
      <c r="F231" s="45">
        <v>20000000</v>
      </c>
      <c r="G231" s="45">
        <v>0</v>
      </c>
      <c r="H231" s="45">
        <v>20000000</v>
      </c>
      <c r="I231" s="45">
        <v>13374881</v>
      </c>
      <c r="J231" s="45">
        <v>13374881</v>
      </c>
      <c r="K231" s="45">
        <v>13374881</v>
      </c>
      <c r="L231" s="45">
        <v>13374881</v>
      </c>
      <c r="M231" s="45">
        <v>13374881</v>
      </c>
      <c r="N231" s="45">
        <v>13374881</v>
      </c>
      <c r="O231" s="45">
        <v>13374881</v>
      </c>
      <c r="P231" s="45">
        <v>13374881</v>
      </c>
      <c r="Q231" s="45">
        <v>6625119</v>
      </c>
      <c r="R231" s="40">
        <v>33.125594999999997</v>
      </c>
      <c r="S231" s="40">
        <v>6625119</v>
      </c>
      <c r="T231" s="40">
        <v>33.125594999999997</v>
      </c>
      <c r="U231" s="40">
        <v>6625119</v>
      </c>
      <c r="V231" s="40">
        <v>33.125594999999997</v>
      </c>
      <c r="W231" s="40">
        <v>0</v>
      </c>
      <c r="X231" s="40">
        <v>0</v>
      </c>
      <c r="Y231" s="40">
        <v>0</v>
      </c>
    </row>
    <row r="232" spans="1:25" ht="26.25" x14ac:dyDescent="0.25">
      <c r="A232" s="41" t="s">
        <v>672</v>
      </c>
      <c r="B232" s="46" t="s">
        <v>673</v>
      </c>
      <c r="C232" s="45">
        <v>0</v>
      </c>
      <c r="D232" s="45">
        <v>100842146</v>
      </c>
      <c r="E232" s="45">
        <v>0</v>
      </c>
      <c r="F232" s="45">
        <v>0</v>
      </c>
      <c r="G232" s="45">
        <v>0</v>
      </c>
      <c r="H232" s="45">
        <v>100842146</v>
      </c>
      <c r="I232" s="45">
        <v>100842146</v>
      </c>
      <c r="J232" s="45">
        <v>100842146</v>
      </c>
      <c r="K232" s="45">
        <v>100842146</v>
      </c>
      <c r="L232" s="45">
        <v>100842146</v>
      </c>
      <c r="M232" s="45">
        <v>100842146</v>
      </c>
      <c r="N232" s="45">
        <v>100842146</v>
      </c>
      <c r="O232" s="45">
        <v>100842146</v>
      </c>
      <c r="P232" s="45">
        <v>100842146</v>
      </c>
      <c r="Q232" s="45">
        <v>0</v>
      </c>
      <c r="R232" s="40">
        <v>0</v>
      </c>
      <c r="S232" s="40">
        <v>0</v>
      </c>
      <c r="T232" s="40">
        <v>0</v>
      </c>
      <c r="U232" s="40">
        <v>0</v>
      </c>
      <c r="V232" s="40">
        <v>0</v>
      </c>
      <c r="W232" s="40">
        <v>0</v>
      </c>
      <c r="X232" s="40">
        <v>0</v>
      </c>
      <c r="Y232" s="40">
        <v>0</v>
      </c>
    </row>
    <row r="233" spans="1:25" ht="15.75" x14ac:dyDescent="0.25">
      <c r="A233" s="50" t="s">
        <v>674</v>
      </c>
      <c r="B233" s="51" t="s">
        <v>601</v>
      </c>
      <c r="C233" s="52">
        <v>149257890</v>
      </c>
      <c r="D233" s="52">
        <v>0</v>
      </c>
      <c r="E233" s="52">
        <v>0</v>
      </c>
      <c r="F233" s="52">
        <v>0</v>
      </c>
      <c r="G233" s="52">
        <v>0</v>
      </c>
      <c r="H233" s="52">
        <v>149257890</v>
      </c>
      <c r="I233" s="52">
        <v>71198000</v>
      </c>
      <c r="J233" s="52">
        <v>71198000</v>
      </c>
      <c r="K233" s="52">
        <v>71198000</v>
      </c>
      <c r="L233" s="52">
        <v>71198000</v>
      </c>
      <c r="M233" s="52">
        <v>71198000</v>
      </c>
      <c r="N233" s="52">
        <v>71198000</v>
      </c>
      <c r="O233" s="52">
        <v>71198000</v>
      </c>
      <c r="P233" s="52">
        <v>71198000</v>
      </c>
      <c r="Q233" s="45">
        <v>78059890</v>
      </c>
      <c r="R233" s="40">
        <v>52.298669102182799</v>
      </c>
      <c r="S233" s="40">
        <v>78059890</v>
      </c>
      <c r="T233" s="40">
        <v>52.298669102182799</v>
      </c>
      <c r="U233" s="40">
        <v>78059890</v>
      </c>
      <c r="V233" s="40">
        <v>52.298669102182799</v>
      </c>
      <c r="W233" s="40">
        <v>0</v>
      </c>
      <c r="X233" s="40">
        <v>0</v>
      </c>
      <c r="Y233" s="40">
        <v>0</v>
      </c>
    </row>
    <row r="234" spans="1:25" ht="15.75" x14ac:dyDescent="0.25">
      <c r="A234" s="50" t="s">
        <v>675</v>
      </c>
      <c r="B234" s="51" t="s">
        <v>603</v>
      </c>
      <c r="C234" s="52">
        <v>8290365</v>
      </c>
      <c r="D234" s="52">
        <v>0</v>
      </c>
      <c r="E234" s="52">
        <v>0</v>
      </c>
      <c r="F234" s="52">
        <v>0</v>
      </c>
      <c r="G234" s="52">
        <v>0</v>
      </c>
      <c r="H234" s="52">
        <v>8290365</v>
      </c>
      <c r="I234" s="52">
        <v>3951600</v>
      </c>
      <c r="J234" s="52">
        <v>3951600</v>
      </c>
      <c r="K234" s="52">
        <v>3951600</v>
      </c>
      <c r="L234" s="52">
        <v>3951600</v>
      </c>
      <c r="M234" s="52">
        <v>3951600</v>
      </c>
      <c r="N234" s="52">
        <v>3951600</v>
      </c>
      <c r="O234" s="52">
        <v>3951600</v>
      </c>
      <c r="P234" s="52">
        <v>3951600</v>
      </c>
      <c r="Q234" s="45">
        <v>4338765</v>
      </c>
      <c r="R234" s="40">
        <v>52.335029881072799</v>
      </c>
      <c r="S234" s="40">
        <v>4338765</v>
      </c>
      <c r="T234" s="40">
        <v>52.335029881072799</v>
      </c>
      <c r="U234" s="40">
        <v>4338765</v>
      </c>
      <c r="V234" s="40">
        <v>52.335029881072799</v>
      </c>
      <c r="W234" s="40">
        <v>0</v>
      </c>
      <c r="X234" s="40">
        <v>0</v>
      </c>
      <c r="Y234" s="40">
        <v>0</v>
      </c>
    </row>
    <row r="235" spans="1:25" ht="15.75" x14ac:dyDescent="0.25">
      <c r="A235" s="41" t="s">
        <v>676</v>
      </c>
      <c r="B235" s="46" t="s">
        <v>677</v>
      </c>
      <c r="C235" s="45">
        <v>8290365</v>
      </c>
      <c r="D235" s="45">
        <v>0</v>
      </c>
      <c r="E235" s="45">
        <v>0</v>
      </c>
      <c r="F235" s="45">
        <v>0</v>
      </c>
      <c r="G235" s="45">
        <v>0</v>
      </c>
      <c r="H235" s="45">
        <v>8290365</v>
      </c>
      <c r="I235" s="45">
        <v>3951600</v>
      </c>
      <c r="J235" s="45">
        <v>3951600</v>
      </c>
      <c r="K235" s="45">
        <v>3951600</v>
      </c>
      <c r="L235" s="45">
        <v>3951600</v>
      </c>
      <c r="M235" s="45">
        <v>3951600</v>
      </c>
      <c r="N235" s="45">
        <v>3951600</v>
      </c>
      <c r="O235" s="45">
        <v>3951600</v>
      </c>
      <c r="P235" s="45">
        <v>3951600</v>
      </c>
      <c r="Q235" s="45">
        <v>4338765</v>
      </c>
      <c r="R235" s="40">
        <v>52.335029881072799</v>
      </c>
      <c r="S235" s="40">
        <v>4338765</v>
      </c>
      <c r="T235" s="40">
        <v>52.335029881072799</v>
      </c>
      <c r="U235" s="40">
        <v>4338765</v>
      </c>
      <c r="V235" s="40">
        <v>52.335029881072799</v>
      </c>
      <c r="W235" s="40">
        <v>0</v>
      </c>
      <c r="X235" s="40">
        <v>0</v>
      </c>
      <c r="Y235" s="40">
        <v>0</v>
      </c>
    </row>
    <row r="236" spans="1:25" ht="15.75" x14ac:dyDescent="0.25">
      <c r="A236" s="41" t="s">
        <v>678</v>
      </c>
      <c r="B236" s="46" t="s">
        <v>679</v>
      </c>
      <c r="C236" s="45">
        <v>49754790</v>
      </c>
      <c r="D236" s="45">
        <v>0</v>
      </c>
      <c r="E236" s="45">
        <v>0</v>
      </c>
      <c r="F236" s="45">
        <v>0</v>
      </c>
      <c r="G236" s="45">
        <v>0</v>
      </c>
      <c r="H236" s="45">
        <v>49754790</v>
      </c>
      <c r="I236" s="45">
        <v>23733700</v>
      </c>
      <c r="J236" s="45">
        <v>23733700</v>
      </c>
      <c r="K236" s="45">
        <v>23733700</v>
      </c>
      <c r="L236" s="45">
        <v>23733700</v>
      </c>
      <c r="M236" s="45">
        <v>23733700</v>
      </c>
      <c r="N236" s="45">
        <v>23733700</v>
      </c>
      <c r="O236" s="45">
        <v>23733700</v>
      </c>
      <c r="P236" s="45">
        <v>23733700</v>
      </c>
      <c r="Q236" s="45">
        <v>26021090</v>
      </c>
      <c r="R236" s="40">
        <v>52.298663103592602</v>
      </c>
      <c r="S236" s="40">
        <v>26021090</v>
      </c>
      <c r="T236" s="40">
        <v>52.298663103592602</v>
      </c>
      <c r="U236" s="40">
        <v>26021090</v>
      </c>
      <c r="V236" s="40">
        <v>52.298663103592602</v>
      </c>
      <c r="W236" s="40">
        <v>0</v>
      </c>
      <c r="X236" s="40">
        <v>0</v>
      </c>
      <c r="Y236" s="40">
        <v>0</v>
      </c>
    </row>
    <row r="237" spans="1:25" ht="15.75" x14ac:dyDescent="0.25">
      <c r="A237" s="41" t="s">
        <v>680</v>
      </c>
      <c r="B237" s="46" t="s">
        <v>681</v>
      </c>
      <c r="C237" s="45">
        <v>49754790</v>
      </c>
      <c r="D237" s="45">
        <v>0</v>
      </c>
      <c r="E237" s="45">
        <v>0</v>
      </c>
      <c r="F237" s="45">
        <v>0</v>
      </c>
      <c r="G237" s="45">
        <v>0</v>
      </c>
      <c r="H237" s="45">
        <v>49754790</v>
      </c>
      <c r="I237" s="45">
        <v>23733700</v>
      </c>
      <c r="J237" s="45">
        <v>23733700</v>
      </c>
      <c r="K237" s="45">
        <v>23733700</v>
      </c>
      <c r="L237" s="45">
        <v>23733700</v>
      </c>
      <c r="M237" s="45">
        <v>23733700</v>
      </c>
      <c r="N237" s="45">
        <v>23733700</v>
      </c>
      <c r="O237" s="45">
        <v>23733700</v>
      </c>
      <c r="P237" s="45">
        <v>23733700</v>
      </c>
      <c r="Q237" s="45">
        <v>26021090</v>
      </c>
      <c r="R237" s="40">
        <v>52.298663103592602</v>
      </c>
      <c r="S237" s="40">
        <v>26021090</v>
      </c>
      <c r="T237" s="40">
        <v>52.298663103592602</v>
      </c>
      <c r="U237" s="40">
        <v>26021090</v>
      </c>
      <c r="V237" s="40">
        <v>52.298663103592602</v>
      </c>
      <c r="W237" s="40">
        <v>0</v>
      </c>
      <c r="X237" s="40">
        <v>0</v>
      </c>
      <c r="Y237" s="40">
        <v>0</v>
      </c>
    </row>
    <row r="238" spans="1:25" ht="15.75" x14ac:dyDescent="0.25">
      <c r="A238" s="50" t="s">
        <v>682</v>
      </c>
      <c r="B238" s="51" t="s">
        <v>611</v>
      </c>
      <c r="C238" s="52">
        <v>8290365</v>
      </c>
      <c r="D238" s="52">
        <v>0</v>
      </c>
      <c r="E238" s="52">
        <v>0</v>
      </c>
      <c r="F238" s="52">
        <v>0</v>
      </c>
      <c r="G238" s="52">
        <v>0</v>
      </c>
      <c r="H238" s="52">
        <v>8290365</v>
      </c>
      <c r="I238" s="52">
        <v>3951600</v>
      </c>
      <c r="J238" s="52">
        <v>3951600</v>
      </c>
      <c r="K238" s="52">
        <v>3951600</v>
      </c>
      <c r="L238" s="52">
        <v>3951600</v>
      </c>
      <c r="M238" s="52">
        <v>3951600</v>
      </c>
      <c r="N238" s="52">
        <v>3951600</v>
      </c>
      <c r="O238" s="52">
        <v>3951600</v>
      </c>
      <c r="P238" s="52">
        <v>3951600</v>
      </c>
      <c r="Q238" s="45">
        <v>4338765</v>
      </c>
      <c r="R238" s="40">
        <v>52.335029881072799</v>
      </c>
      <c r="S238" s="40">
        <v>4338765</v>
      </c>
      <c r="T238" s="40">
        <v>52.335029881072799</v>
      </c>
      <c r="U238" s="40">
        <v>4338765</v>
      </c>
      <c r="V238" s="40">
        <v>52.335029881072799</v>
      </c>
      <c r="W238" s="40">
        <v>0</v>
      </c>
      <c r="X238" s="40">
        <v>0</v>
      </c>
      <c r="Y238" s="40">
        <v>0</v>
      </c>
    </row>
    <row r="239" spans="1:25" ht="15.75" x14ac:dyDescent="0.25">
      <c r="A239" s="41" t="s">
        <v>683</v>
      </c>
      <c r="B239" s="46" t="s">
        <v>684</v>
      </c>
      <c r="C239" s="45">
        <v>8290365</v>
      </c>
      <c r="D239" s="45">
        <v>0</v>
      </c>
      <c r="E239" s="45">
        <v>0</v>
      </c>
      <c r="F239" s="45">
        <v>0</v>
      </c>
      <c r="G239" s="45">
        <v>0</v>
      </c>
      <c r="H239" s="45">
        <v>8290365</v>
      </c>
      <c r="I239" s="45">
        <v>3951600</v>
      </c>
      <c r="J239" s="45">
        <v>3951600</v>
      </c>
      <c r="K239" s="45">
        <v>3951600</v>
      </c>
      <c r="L239" s="45">
        <v>3951600</v>
      </c>
      <c r="M239" s="45">
        <v>3951600</v>
      </c>
      <c r="N239" s="45">
        <v>3951600</v>
      </c>
      <c r="O239" s="45">
        <v>3951600</v>
      </c>
      <c r="P239" s="45">
        <v>3951600</v>
      </c>
      <c r="Q239" s="45">
        <v>4338765</v>
      </c>
      <c r="R239" s="40">
        <v>52.335029881072799</v>
      </c>
      <c r="S239" s="40">
        <v>4338765</v>
      </c>
      <c r="T239" s="40">
        <v>52.335029881072799</v>
      </c>
      <c r="U239" s="40">
        <v>4338765</v>
      </c>
      <c r="V239" s="40">
        <v>52.335029881072799</v>
      </c>
      <c r="W239" s="40">
        <v>0</v>
      </c>
      <c r="X239" s="40">
        <v>0</v>
      </c>
      <c r="Y239" s="40">
        <v>0</v>
      </c>
    </row>
    <row r="240" spans="1:25" ht="15.75" x14ac:dyDescent="0.25">
      <c r="A240" s="50" t="s">
        <v>685</v>
      </c>
      <c r="B240" s="51" t="s">
        <v>645</v>
      </c>
      <c r="C240" s="52">
        <v>66335040</v>
      </c>
      <c r="D240" s="52">
        <v>0</v>
      </c>
      <c r="E240" s="52">
        <v>0</v>
      </c>
      <c r="F240" s="52">
        <v>0</v>
      </c>
      <c r="G240" s="52">
        <v>0</v>
      </c>
      <c r="H240" s="52">
        <v>66335040</v>
      </c>
      <c r="I240" s="52">
        <v>31654000</v>
      </c>
      <c r="J240" s="52">
        <v>31654000</v>
      </c>
      <c r="K240" s="52">
        <v>31654000</v>
      </c>
      <c r="L240" s="52">
        <v>31654000</v>
      </c>
      <c r="M240" s="52">
        <v>31654000</v>
      </c>
      <c r="N240" s="52">
        <v>31654000</v>
      </c>
      <c r="O240" s="52">
        <v>31654000</v>
      </c>
      <c r="P240" s="52">
        <v>31654000</v>
      </c>
      <c r="Q240" s="45">
        <v>34681040</v>
      </c>
      <c r="R240" s="40">
        <v>52.281629738973592</v>
      </c>
      <c r="S240" s="40">
        <v>34681040</v>
      </c>
      <c r="T240" s="40">
        <v>52.281629738973592</v>
      </c>
      <c r="U240" s="40">
        <v>34681040</v>
      </c>
      <c r="V240" s="40">
        <v>52.281629738973592</v>
      </c>
      <c r="W240" s="40">
        <v>0</v>
      </c>
      <c r="X240" s="40">
        <v>0</v>
      </c>
      <c r="Y240" s="40">
        <v>0</v>
      </c>
    </row>
    <row r="241" spans="1:25" ht="26.25" x14ac:dyDescent="0.25">
      <c r="A241" s="41" t="s">
        <v>686</v>
      </c>
      <c r="B241" s="46" t="s">
        <v>687</v>
      </c>
      <c r="C241" s="45">
        <v>66335040</v>
      </c>
      <c r="D241" s="45">
        <v>0</v>
      </c>
      <c r="E241" s="45">
        <v>0</v>
      </c>
      <c r="F241" s="45">
        <v>0</v>
      </c>
      <c r="G241" s="45">
        <v>0</v>
      </c>
      <c r="H241" s="45">
        <v>66335040</v>
      </c>
      <c r="I241" s="45">
        <v>31654000</v>
      </c>
      <c r="J241" s="45">
        <v>31654000</v>
      </c>
      <c r="K241" s="45">
        <v>31654000</v>
      </c>
      <c r="L241" s="45">
        <v>31654000</v>
      </c>
      <c r="M241" s="45">
        <v>31654000</v>
      </c>
      <c r="N241" s="45">
        <v>31654000</v>
      </c>
      <c r="O241" s="45">
        <v>31654000</v>
      </c>
      <c r="P241" s="45">
        <v>31654000</v>
      </c>
      <c r="Q241" s="45">
        <v>34681040</v>
      </c>
      <c r="R241" s="40">
        <v>52.281629738973592</v>
      </c>
      <c r="S241" s="40">
        <v>34681040</v>
      </c>
      <c r="T241" s="40">
        <v>52.281629738973592</v>
      </c>
      <c r="U241" s="40">
        <v>34681040</v>
      </c>
      <c r="V241" s="40">
        <v>52.281629738973592</v>
      </c>
      <c r="W241" s="40">
        <v>0</v>
      </c>
      <c r="X241" s="40">
        <v>0</v>
      </c>
      <c r="Y241" s="40">
        <v>0</v>
      </c>
    </row>
    <row r="242" spans="1:25" ht="15.75" x14ac:dyDescent="0.25">
      <c r="A242" s="50" t="s">
        <v>688</v>
      </c>
      <c r="B242" s="51" t="s">
        <v>619</v>
      </c>
      <c r="C242" s="52">
        <v>16587330</v>
      </c>
      <c r="D242" s="52">
        <v>0</v>
      </c>
      <c r="E242" s="52">
        <v>0</v>
      </c>
      <c r="F242" s="52">
        <v>0</v>
      </c>
      <c r="G242" s="52">
        <v>0</v>
      </c>
      <c r="H242" s="52">
        <v>16587330</v>
      </c>
      <c r="I242" s="52">
        <v>7907100</v>
      </c>
      <c r="J242" s="52">
        <v>7907100</v>
      </c>
      <c r="K242" s="52">
        <v>7907100</v>
      </c>
      <c r="L242" s="52">
        <v>7907100</v>
      </c>
      <c r="M242" s="52">
        <v>7907100</v>
      </c>
      <c r="N242" s="52">
        <v>7907100</v>
      </c>
      <c r="O242" s="52">
        <v>7907100</v>
      </c>
      <c r="P242" s="52">
        <v>7907100</v>
      </c>
      <c r="Q242" s="45">
        <v>8680230</v>
      </c>
      <c r="R242" s="40">
        <v>52.330483567879803</v>
      </c>
      <c r="S242" s="40">
        <v>8680230</v>
      </c>
      <c r="T242" s="40">
        <v>52.330483567879803</v>
      </c>
      <c r="U242" s="40">
        <v>8680230</v>
      </c>
      <c r="V242" s="40">
        <v>52.330483567879803</v>
      </c>
      <c r="W242" s="40">
        <v>0</v>
      </c>
      <c r="X242" s="40">
        <v>0</v>
      </c>
      <c r="Y242" s="40">
        <v>0</v>
      </c>
    </row>
    <row r="243" spans="1:25" ht="15.75" x14ac:dyDescent="0.25">
      <c r="A243" s="41" t="s">
        <v>689</v>
      </c>
      <c r="B243" s="46" t="s">
        <v>690</v>
      </c>
      <c r="C243" s="45">
        <v>16587330</v>
      </c>
      <c r="D243" s="45">
        <v>0</v>
      </c>
      <c r="E243" s="45">
        <v>0</v>
      </c>
      <c r="F243" s="45">
        <v>0</v>
      </c>
      <c r="G243" s="45">
        <v>0</v>
      </c>
      <c r="H243" s="45">
        <v>16587330</v>
      </c>
      <c r="I243" s="45">
        <v>7907100</v>
      </c>
      <c r="J243" s="45">
        <v>7907100</v>
      </c>
      <c r="K243" s="45">
        <v>7907100</v>
      </c>
      <c r="L243" s="45">
        <v>7907100</v>
      </c>
      <c r="M243" s="45">
        <v>7907100</v>
      </c>
      <c r="N243" s="45">
        <v>7907100</v>
      </c>
      <c r="O243" s="45">
        <v>7907100</v>
      </c>
      <c r="P243" s="45">
        <v>7907100</v>
      </c>
      <c r="Q243" s="45">
        <v>8680230</v>
      </c>
      <c r="R243" s="40">
        <v>52.330483567879803</v>
      </c>
      <c r="S243" s="40">
        <v>8680230</v>
      </c>
      <c r="T243" s="40">
        <v>52.330483567879803</v>
      </c>
      <c r="U243" s="40">
        <v>8680230</v>
      </c>
      <c r="V243" s="40">
        <v>52.330483567879803</v>
      </c>
      <c r="W243" s="40">
        <v>0</v>
      </c>
      <c r="X243" s="40">
        <v>0</v>
      </c>
      <c r="Y243" s="40">
        <v>0</v>
      </c>
    </row>
    <row r="244" spans="1:25" ht="26.25" x14ac:dyDescent="0.25">
      <c r="A244" s="50" t="s">
        <v>691</v>
      </c>
      <c r="B244" s="51" t="s">
        <v>692</v>
      </c>
      <c r="C244" s="52">
        <v>150000000</v>
      </c>
      <c r="D244" s="52">
        <v>250000000</v>
      </c>
      <c r="E244" s="52">
        <v>0</v>
      </c>
      <c r="F244" s="52">
        <v>0</v>
      </c>
      <c r="G244" s="52">
        <v>0</v>
      </c>
      <c r="H244" s="52">
        <v>400000000</v>
      </c>
      <c r="I244" s="52">
        <v>400000000</v>
      </c>
      <c r="J244" s="52">
        <v>400000000</v>
      </c>
      <c r="K244" s="52">
        <v>400000000</v>
      </c>
      <c r="L244" s="52">
        <v>400000000</v>
      </c>
      <c r="M244" s="52">
        <v>80000000</v>
      </c>
      <c r="N244" s="52">
        <v>80000000</v>
      </c>
      <c r="O244" s="52">
        <v>80000000</v>
      </c>
      <c r="P244" s="52">
        <v>80000000</v>
      </c>
      <c r="Q244" s="45">
        <v>0</v>
      </c>
      <c r="R244" s="40">
        <v>0</v>
      </c>
      <c r="S244" s="40">
        <v>0</v>
      </c>
      <c r="T244" s="40">
        <v>0</v>
      </c>
      <c r="U244" s="40">
        <v>320000000</v>
      </c>
      <c r="V244" s="40">
        <v>80</v>
      </c>
      <c r="W244" s="40">
        <v>0</v>
      </c>
      <c r="X244" s="40">
        <v>320000000</v>
      </c>
      <c r="Y244" s="40">
        <v>0</v>
      </c>
    </row>
    <row r="245" spans="1:25" ht="26.25" x14ac:dyDescent="0.25">
      <c r="A245" s="41" t="s">
        <v>693</v>
      </c>
      <c r="B245" s="46" t="s">
        <v>694</v>
      </c>
      <c r="C245" s="45">
        <v>150000000</v>
      </c>
      <c r="D245" s="45">
        <v>0</v>
      </c>
      <c r="E245" s="45">
        <v>0</v>
      </c>
      <c r="F245" s="45">
        <v>0</v>
      </c>
      <c r="G245" s="45">
        <v>0</v>
      </c>
      <c r="H245" s="45">
        <v>150000000</v>
      </c>
      <c r="I245" s="45">
        <v>150000000</v>
      </c>
      <c r="J245" s="45">
        <v>150000000</v>
      </c>
      <c r="K245" s="45">
        <v>150000000</v>
      </c>
      <c r="L245" s="45">
        <v>150000000</v>
      </c>
      <c r="M245" s="45">
        <v>80000000</v>
      </c>
      <c r="N245" s="45">
        <v>80000000</v>
      </c>
      <c r="O245" s="45">
        <v>80000000</v>
      </c>
      <c r="P245" s="45">
        <v>80000000</v>
      </c>
      <c r="Q245" s="45">
        <v>0</v>
      </c>
      <c r="R245" s="40">
        <v>0</v>
      </c>
      <c r="S245" s="40">
        <v>0</v>
      </c>
      <c r="T245" s="40">
        <v>0</v>
      </c>
      <c r="U245" s="40">
        <v>70000000</v>
      </c>
      <c r="V245" s="40">
        <v>46.6666666666667</v>
      </c>
      <c r="W245" s="40">
        <v>0</v>
      </c>
      <c r="X245" s="40">
        <v>70000000</v>
      </c>
      <c r="Y245" s="40">
        <v>0</v>
      </c>
    </row>
    <row r="246" spans="1:25" ht="26.25" x14ac:dyDescent="0.25">
      <c r="A246" s="41" t="s">
        <v>695</v>
      </c>
      <c r="B246" s="46" t="s">
        <v>696</v>
      </c>
      <c r="C246" s="45">
        <v>0</v>
      </c>
      <c r="D246" s="45">
        <v>250000000</v>
      </c>
      <c r="E246" s="45">
        <v>0</v>
      </c>
      <c r="F246" s="45">
        <v>0</v>
      </c>
      <c r="G246" s="45">
        <v>0</v>
      </c>
      <c r="H246" s="45">
        <v>250000000</v>
      </c>
      <c r="I246" s="45">
        <v>250000000</v>
      </c>
      <c r="J246" s="45">
        <v>250000000</v>
      </c>
      <c r="K246" s="45">
        <v>250000000</v>
      </c>
      <c r="L246" s="45">
        <v>250000000</v>
      </c>
      <c r="M246" s="45">
        <v>0</v>
      </c>
      <c r="N246" s="45">
        <v>0</v>
      </c>
      <c r="O246" s="45">
        <v>0</v>
      </c>
      <c r="P246" s="45">
        <v>0</v>
      </c>
      <c r="Q246" s="45">
        <v>0</v>
      </c>
      <c r="R246" s="40">
        <v>0</v>
      </c>
      <c r="S246" s="40">
        <v>0</v>
      </c>
      <c r="T246" s="40">
        <v>0</v>
      </c>
      <c r="U246" s="40">
        <v>250000000</v>
      </c>
      <c r="V246" s="40">
        <v>100</v>
      </c>
      <c r="W246" s="40">
        <v>0</v>
      </c>
      <c r="X246" s="40">
        <v>250000000</v>
      </c>
      <c r="Y246" s="40">
        <v>0</v>
      </c>
    </row>
    <row r="247" spans="1:25" ht="39" x14ac:dyDescent="0.25">
      <c r="A247" s="50" t="s">
        <v>697</v>
      </c>
      <c r="B247" s="51" t="s">
        <v>698</v>
      </c>
      <c r="C247" s="52">
        <v>1110463649</v>
      </c>
      <c r="D247" s="52">
        <v>0</v>
      </c>
      <c r="E247" s="52">
        <v>0</v>
      </c>
      <c r="F247" s="52">
        <v>532511870</v>
      </c>
      <c r="G247" s="52">
        <v>0</v>
      </c>
      <c r="H247" s="52">
        <v>1642975519</v>
      </c>
      <c r="I247" s="52">
        <v>1365463649</v>
      </c>
      <c r="J247" s="52">
        <v>1365463649</v>
      </c>
      <c r="K247" s="52">
        <v>1360886694</v>
      </c>
      <c r="L247" s="52">
        <v>1360886694</v>
      </c>
      <c r="M247" s="52">
        <v>244089624</v>
      </c>
      <c r="N247" s="52">
        <v>244089624</v>
      </c>
      <c r="O247" s="52">
        <v>244089624</v>
      </c>
      <c r="P247" s="52">
        <v>244089624</v>
      </c>
      <c r="Q247" s="45">
        <v>277511870</v>
      </c>
      <c r="R247" s="40">
        <v>16.890809801530601</v>
      </c>
      <c r="S247" s="40">
        <v>282088825</v>
      </c>
      <c r="T247" s="40">
        <v>17.169386989508798</v>
      </c>
      <c r="U247" s="40">
        <v>1398885895</v>
      </c>
      <c r="V247" s="40">
        <v>85.143441203033504</v>
      </c>
      <c r="W247" s="40">
        <v>4576955</v>
      </c>
      <c r="X247" s="40">
        <v>1116797070</v>
      </c>
      <c r="Y247" s="40">
        <v>0</v>
      </c>
    </row>
    <row r="248" spans="1:25" ht="15.75" x14ac:dyDescent="0.25">
      <c r="A248" s="41" t="s">
        <v>699</v>
      </c>
      <c r="B248" s="46" t="s">
        <v>700</v>
      </c>
      <c r="C248" s="45">
        <v>1110463649</v>
      </c>
      <c r="D248" s="45">
        <v>0</v>
      </c>
      <c r="E248" s="45">
        <v>0</v>
      </c>
      <c r="F248" s="45">
        <v>277511870</v>
      </c>
      <c r="G248" s="45">
        <v>0</v>
      </c>
      <c r="H248" s="45">
        <v>1387975519</v>
      </c>
      <c r="I248" s="45">
        <v>1110463649</v>
      </c>
      <c r="J248" s="45">
        <v>1110463649</v>
      </c>
      <c r="K248" s="45">
        <v>1110463649</v>
      </c>
      <c r="L248" s="45">
        <v>1110463649</v>
      </c>
      <c r="M248" s="45">
        <v>173447493</v>
      </c>
      <c r="N248" s="45">
        <v>173447493</v>
      </c>
      <c r="O248" s="45">
        <v>173447493</v>
      </c>
      <c r="P248" s="45">
        <v>173447493</v>
      </c>
      <c r="Q248" s="45">
        <v>277511870</v>
      </c>
      <c r="R248" s="40">
        <v>19.994003222761499</v>
      </c>
      <c r="S248" s="40">
        <v>277511870</v>
      </c>
      <c r="T248" s="40">
        <v>19.994003222761499</v>
      </c>
      <c r="U248" s="40">
        <v>1214528026</v>
      </c>
      <c r="V248" s="40">
        <v>87.503562517805506</v>
      </c>
      <c r="W248" s="40">
        <v>0</v>
      </c>
      <c r="X248" s="40">
        <v>937016156</v>
      </c>
      <c r="Y248" s="40">
        <v>0</v>
      </c>
    </row>
    <row r="249" spans="1:25" ht="26.25" x14ac:dyDescent="0.25">
      <c r="A249" s="41" t="s">
        <v>701</v>
      </c>
      <c r="B249" s="46" t="s">
        <v>702</v>
      </c>
      <c r="C249" s="45">
        <v>0</v>
      </c>
      <c r="D249" s="45">
        <v>0</v>
      </c>
      <c r="E249" s="45">
        <v>0</v>
      </c>
      <c r="F249" s="45">
        <v>255000000</v>
      </c>
      <c r="G249" s="45">
        <v>0</v>
      </c>
      <c r="H249" s="45">
        <v>255000000</v>
      </c>
      <c r="I249" s="45">
        <v>255000000</v>
      </c>
      <c r="J249" s="45">
        <v>255000000</v>
      </c>
      <c r="K249" s="45">
        <v>250423045</v>
      </c>
      <c r="L249" s="45">
        <v>250423045</v>
      </c>
      <c r="M249" s="45">
        <v>70642131</v>
      </c>
      <c r="N249" s="45">
        <v>70642131</v>
      </c>
      <c r="O249" s="45">
        <v>70642131</v>
      </c>
      <c r="P249" s="45">
        <v>70642131</v>
      </c>
      <c r="Q249" s="45">
        <v>0</v>
      </c>
      <c r="R249" s="40">
        <v>0</v>
      </c>
      <c r="S249" s="40">
        <v>4576955</v>
      </c>
      <c r="T249" s="40">
        <v>1.79488431372549</v>
      </c>
      <c r="U249" s="40">
        <v>184357869</v>
      </c>
      <c r="V249" s="40">
        <v>72.297203529411803</v>
      </c>
      <c r="W249" s="40">
        <v>4576955</v>
      </c>
      <c r="X249" s="40">
        <v>179780914</v>
      </c>
      <c r="Y249" s="40">
        <v>0</v>
      </c>
    </row>
    <row r="250" spans="1:25" ht="26.25" x14ac:dyDescent="0.25">
      <c r="A250" s="50" t="s">
        <v>703</v>
      </c>
      <c r="B250" s="51" t="s">
        <v>704</v>
      </c>
      <c r="C250" s="52">
        <v>0</v>
      </c>
      <c r="D250" s="52">
        <v>4712550</v>
      </c>
      <c r="E250" s="52">
        <v>0</v>
      </c>
      <c r="F250" s="52">
        <v>35000000</v>
      </c>
      <c r="G250" s="52">
        <v>0</v>
      </c>
      <c r="H250" s="52">
        <v>39712550</v>
      </c>
      <c r="I250" s="52">
        <v>34748448</v>
      </c>
      <c r="J250" s="52">
        <v>34748448</v>
      </c>
      <c r="K250" s="52">
        <v>0</v>
      </c>
      <c r="L250" s="52">
        <v>0</v>
      </c>
      <c r="M250" s="52">
        <v>0</v>
      </c>
      <c r="N250" s="52">
        <v>0</v>
      </c>
      <c r="O250" s="52">
        <v>0</v>
      </c>
      <c r="P250" s="52">
        <v>0</v>
      </c>
      <c r="Q250" s="45">
        <v>4964102</v>
      </c>
      <c r="R250" s="40">
        <v>12.5000837266809</v>
      </c>
      <c r="S250" s="40">
        <v>39712550</v>
      </c>
      <c r="T250" s="40">
        <v>100</v>
      </c>
      <c r="U250" s="40">
        <v>39712550</v>
      </c>
      <c r="V250" s="40">
        <v>100</v>
      </c>
      <c r="W250" s="40">
        <v>34748448</v>
      </c>
      <c r="X250" s="40">
        <v>0</v>
      </c>
      <c r="Y250" s="40">
        <v>0</v>
      </c>
    </row>
    <row r="251" spans="1:25" ht="26.25" x14ac:dyDescent="0.25">
      <c r="A251" s="50" t="s">
        <v>705</v>
      </c>
      <c r="B251" s="51" t="s">
        <v>706</v>
      </c>
      <c r="C251" s="52">
        <v>0</v>
      </c>
      <c r="D251" s="52">
        <v>4712550</v>
      </c>
      <c r="E251" s="52">
        <v>0</v>
      </c>
      <c r="F251" s="52">
        <v>35000000</v>
      </c>
      <c r="G251" s="52">
        <v>0</v>
      </c>
      <c r="H251" s="52">
        <v>39712550</v>
      </c>
      <c r="I251" s="52">
        <v>34748448</v>
      </c>
      <c r="J251" s="52">
        <v>34748448</v>
      </c>
      <c r="K251" s="52">
        <v>0</v>
      </c>
      <c r="L251" s="52">
        <v>0</v>
      </c>
      <c r="M251" s="52">
        <v>0</v>
      </c>
      <c r="N251" s="52">
        <v>0</v>
      </c>
      <c r="O251" s="52">
        <v>0</v>
      </c>
      <c r="P251" s="52">
        <v>0</v>
      </c>
      <c r="Q251" s="45">
        <v>4964102</v>
      </c>
      <c r="R251" s="40">
        <v>12.5000837266809</v>
      </c>
      <c r="S251" s="40">
        <v>39712550</v>
      </c>
      <c r="T251" s="40">
        <v>100</v>
      </c>
      <c r="U251" s="40">
        <v>39712550</v>
      </c>
      <c r="V251" s="40">
        <v>100</v>
      </c>
      <c r="W251" s="40">
        <v>34748448</v>
      </c>
      <c r="X251" s="40">
        <v>0</v>
      </c>
      <c r="Y251" s="40">
        <v>0</v>
      </c>
    </row>
    <row r="252" spans="1:25" ht="26.25" x14ac:dyDescent="0.25">
      <c r="A252" s="41" t="s">
        <v>707</v>
      </c>
      <c r="B252" s="46" t="s">
        <v>708</v>
      </c>
      <c r="C252" s="45">
        <v>0</v>
      </c>
      <c r="D252" s="45">
        <v>0</v>
      </c>
      <c r="E252" s="45">
        <v>0</v>
      </c>
      <c r="F252" s="45">
        <v>35000000</v>
      </c>
      <c r="G252" s="45">
        <v>0</v>
      </c>
      <c r="H252" s="45">
        <v>35000000</v>
      </c>
      <c r="I252" s="45">
        <v>34748448</v>
      </c>
      <c r="J252" s="45">
        <v>34748448</v>
      </c>
      <c r="K252" s="45">
        <v>0</v>
      </c>
      <c r="L252" s="45">
        <v>0</v>
      </c>
      <c r="M252" s="45">
        <v>0</v>
      </c>
      <c r="N252" s="45">
        <v>0</v>
      </c>
      <c r="O252" s="45">
        <v>0</v>
      </c>
      <c r="P252" s="45">
        <v>0</v>
      </c>
      <c r="Q252" s="45">
        <v>251552</v>
      </c>
      <c r="R252" s="40">
        <v>0.71871999999999991</v>
      </c>
      <c r="S252" s="40">
        <v>35000000</v>
      </c>
      <c r="T252" s="40">
        <v>100</v>
      </c>
      <c r="U252" s="40">
        <v>35000000</v>
      </c>
      <c r="V252" s="40">
        <v>100</v>
      </c>
      <c r="W252" s="40">
        <v>34748448</v>
      </c>
      <c r="X252" s="40">
        <v>0</v>
      </c>
      <c r="Y252" s="40">
        <v>0</v>
      </c>
    </row>
    <row r="253" spans="1:25" ht="26.25" x14ac:dyDescent="0.25">
      <c r="A253" s="41" t="s">
        <v>709</v>
      </c>
      <c r="B253" s="46" t="s">
        <v>710</v>
      </c>
      <c r="C253" s="45">
        <v>0</v>
      </c>
      <c r="D253" s="45">
        <v>4712550</v>
      </c>
      <c r="E253" s="45">
        <v>0</v>
      </c>
      <c r="F253" s="45">
        <v>0</v>
      </c>
      <c r="G253" s="45">
        <v>0</v>
      </c>
      <c r="H253" s="45">
        <v>4712550</v>
      </c>
      <c r="I253" s="45">
        <v>0</v>
      </c>
      <c r="J253" s="45">
        <v>0</v>
      </c>
      <c r="K253" s="45">
        <v>0</v>
      </c>
      <c r="L253" s="45">
        <v>0</v>
      </c>
      <c r="M253" s="45">
        <v>0</v>
      </c>
      <c r="N253" s="45">
        <v>0</v>
      </c>
      <c r="O253" s="45">
        <v>0</v>
      </c>
      <c r="P253" s="45">
        <v>0</v>
      </c>
      <c r="Q253" s="45">
        <v>4712550</v>
      </c>
      <c r="R253" s="40">
        <v>100</v>
      </c>
      <c r="S253" s="40">
        <v>4712550</v>
      </c>
      <c r="T253" s="40">
        <v>100</v>
      </c>
      <c r="U253" s="40">
        <v>4712550</v>
      </c>
      <c r="V253" s="40">
        <v>100</v>
      </c>
      <c r="W253" s="40">
        <v>0</v>
      </c>
      <c r="X253" s="40">
        <v>0</v>
      </c>
      <c r="Y253" s="40">
        <v>0</v>
      </c>
    </row>
    <row r="254" spans="1:25" ht="15.75" x14ac:dyDescent="0.25">
      <c r="A254" s="50" t="s">
        <v>711</v>
      </c>
      <c r="B254" s="51" t="s">
        <v>712</v>
      </c>
      <c r="C254" s="52">
        <v>0</v>
      </c>
      <c r="D254" s="52">
        <v>0</v>
      </c>
      <c r="E254" s="52">
        <v>0</v>
      </c>
      <c r="F254" s="52">
        <v>5000000</v>
      </c>
      <c r="G254" s="52">
        <v>0</v>
      </c>
      <c r="H254" s="52">
        <v>5000000</v>
      </c>
      <c r="I254" s="52">
        <v>0</v>
      </c>
      <c r="J254" s="52">
        <v>0</v>
      </c>
      <c r="K254" s="52">
        <v>0</v>
      </c>
      <c r="L254" s="52">
        <v>0</v>
      </c>
      <c r="M254" s="52">
        <v>0</v>
      </c>
      <c r="N254" s="52">
        <v>0</v>
      </c>
      <c r="O254" s="52">
        <v>0</v>
      </c>
      <c r="P254" s="52">
        <v>0</v>
      </c>
      <c r="Q254" s="45">
        <v>5000000</v>
      </c>
      <c r="R254" s="40">
        <v>100</v>
      </c>
      <c r="S254" s="40">
        <v>5000000</v>
      </c>
      <c r="T254" s="40">
        <v>100</v>
      </c>
      <c r="U254" s="40">
        <v>5000000</v>
      </c>
      <c r="V254" s="40">
        <v>100</v>
      </c>
      <c r="W254" s="40">
        <v>0</v>
      </c>
      <c r="X254" s="40">
        <v>0</v>
      </c>
      <c r="Y254" s="40">
        <v>0</v>
      </c>
    </row>
    <row r="255" spans="1:25" ht="39" x14ac:dyDescent="0.25">
      <c r="A255" s="41" t="s">
        <v>713</v>
      </c>
      <c r="B255" s="46" t="s">
        <v>714</v>
      </c>
      <c r="C255" s="45">
        <v>0</v>
      </c>
      <c r="D255" s="45">
        <v>0</v>
      </c>
      <c r="E255" s="45">
        <v>0</v>
      </c>
      <c r="F255" s="45">
        <v>5000000</v>
      </c>
      <c r="G255" s="45">
        <v>0</v>
      </c>
      <c r="H255" s="45">
        <v>5000000</v>
      </c>
      <c r="I255" s="45">
        <v>0</v>
      </c>
      <c r="J255" s="45">
        <v>0</v>
      </c>
      <c r="K255" s="45">
        <v>0</v>
      </c>
      <c r="L255" s="45">
        <v>0</v>
      </c>
      <c r="M255" s="45">
        <v>0</v>
      </c>
      <c r="N255" s="45">
        <v>0</v>
      </c>
      <c r="O255" s="45">
        <v>0</v>
      </c>
      <c r="P255" s="45">
        <v>0</v>
      </c>
      <c r="Q255" s="45">
        <v>5000000</v>
      </c>
      <c r="R255" s="40">
        <v>100</v>
      </c>
      <c r="S255" s="40">
        <v>5000000</v>
      </c>
      <c r="T255" s="40">
        <v>100</v>
      </c>
      <c r="U255" s="40">
        <v>5000000</v>
      </c>
      <c r="V255" s="40">
        <v>100</v>
      </c>
      <c r="W255" s="40">
        <v>0</v>
      </c>
      <c r="X255" s="40">
        <v>0</v>
      </c>
      <c r="Y255" s="40">
        <v>0</v>
      </c>
    </row>
    <row r="256" spans="1:25" ht="15.75" x14ac:dyDescent="0.25">
      <c r="A256" s="50" t="s">
        <v>715</v>
      </c>
      <c r="B256" s="51" t="s">
        <v>716</v>
      </c>
      <c r="C256" s="52">
        <v>9675481005</v>
      </c>
      <c r="D256" s="52">
        <v>6153492124</v>
      </c>
      <c r="E256" s="52">
        <v>12646105</v>
      </c>
      <c r="F256" s="52">
        <v>2005778214</v>
      </c>
      <c r="G256" s="52">
        <v>4070204318</v>
      </c>
      <c r="H256" s="52">
        <v>13751900920</v>
      </c>
      <c r="I256" s="52">
        <v>10821584755</v>
      </c>
      <c r="J256" s="52">
        <v>10821584755</v>
      </c>
      <c r="K256" s="52">
        <v>9219895424</v>
      </c>
      <c r="L256" s="52">
        <v>9219895424</v>
      </c>
      <c r="M256" s="52">
        <v>2090218499</v>
      </c>
      <c r="N256" s="52">
        <v>2090218499</v>
      </c>
      <c r="O256" s="52">
        <v>2090218499</v>
      </c>
      <c r="P256" s="52">
        <v>2090218499</v>
      </c>
      <c r="Q256" s="45">
        <v>2930316165</v>
      </c>
      <c r="R256" s="40">
        <v>21.308444425587098</v>
      </c>
      <c r="S256" s="40">
        <v>4532005496</v>
      </c>
      <c r="T256" s="40">
        <v>32.955483917200901</v>
      </c>
      <c r="U256" s="40">
        <v>11661682421</v>
      </c>
      <c r="V256" s="40">
        <v>84.800512226203594</v>
      </c>
      <c r="W256" s="40">
        <v>1601689331</v>
      </c>
      <c r="X256" s="40">
        <v>7129676925</v>
      </c>
      <c r="Y256" s="40">
        <v>0</v>
      </c>
    </row>
    <row r="257" spans="1:25" ht="39" x14ac:dyDescent="0.25">
      <c r="A257" s="50" t="s">
        <v>717</v>
      </c>
      <c r="B257" s="51" t="s">
        <v>718</v>
      </c>
      <c r="C257" s="52">
        <v>123587527</v>
      </c>
      <c r="D257" s="52">
        <v>0</v>
      </c>
      <c r="E257" s="52">
        <v>0</v>
      </c>
      <c r="F257" s="52">
        <v>44786741</v>
      </c>
      <c r="G257" s="52">
        <v>0</v>
      </c>
      <c r="H257" s="52">
        <v>168374268</v>
      </c>
      <c r="I257" s="52">
        <v>0</v>
      </c>
      <c r="J257" s="52">
        <v>0</v>
      </c>
      <c r="K257" s="52">
        <v>0</v>
      </c>
      <c r="L257" s="52">
        <v>0</v>
      </c>
      <c r="M257" s="52">
        <v>0</v>
      </c>
      <c r="N257" s="52">
        <v>0</v>
      </c>
      <c r="O257" s="52">
        <v>0</v>
      </c>
      <c r="P257" s="52">
        <v>0</v>
      </c>
      <c r="Q257" s="45">
        <v>168374268</v>
      </c>
      <c r="R257" s="40">
        <v>100</v>
      </c>
      <c r="S257" s="40">
        <v>168374268</v>
      </c>
      <c r="T257" s="40">
        <v>100</v>
      </c>
      <c r="U257" s="40">
        <v>168374268</v>
      </c>
      <c r="V257" s="40">
        <v>100</v>
      </c>
      <c r="W257" s="40">
        <v>0</v>
      </c>
      <c r="X257" s="40">
        <v>0</v>
      </c>
      <c r="Y257" s="40">
        <v>0</v>
      </c>
    </row>
    <row r="258" spans="1:25" ht="15.75" x14ac:dyDescent="0.25">
      <c r="A258" s="50" t="s">
        <v>719</v>
      </c>
      <c r="B258" s="51" t="s">
        <v>720</v>
      </c>
      <c r="C258" s="52">
        <v>25000000</v>
      </c>
      <c r="D258" s="52">
        <v>0</v>
      </c>
      <c r="E258" s="52">
        <v>0</v>
      </c>
      <c r="F258" s="52">
        <v>0</v>
      </c>
      <c r="G258" s="52">
        <v>0</v>
      </c>
      <c r="H258" s="52">
        <v>25000000</v>
      </c>
      <c r="I258" s="52">
        <v>0</v>
      </c>
      <c r="J258" s="52">
        <v>0</v>
      </c>
      <c r="K258" s="52">
        <v>0</v>
      </c>
      <c r="L258" s="52">
        <v>0</v>
      </c>
      <c r="M258" s="52">
        <v>0</v>
      </c>
      <c r="N258" s="52">
        <v>0</v>
      </c>
      <c r="O258" s="52">
        <v>0</v>
      </c>
      <c r="P258" s="52">
        <v>0</v>
      </c>
      <c r="Q258" s="45">
        <v>25000000</v>
      </c>
      <c r="R258" s="40">
        <v>100</v>
      </c>
      <c r="S258" s="40">
        <v>25000000</v>
      </c>
      <c r="T258" s="40">
        <v>100</v>
      </c>
      <c r="U258" s="40">
        <v>25000000</v>
      </c>
      <c r="V258" s="40">
        <v>100</v>
      </c>
      <c r="W258" s="40">
        <v>0</v>
      </c>
      <c r="X258" s="40">
        <v>0</v>
      </c>
      <c r="Y258" s="40">
        <v>0</v>
      </c>
    </row>
    <row r="259" spans="1:25" ht="26.25" x14ac:dyDescent="0.25">
      <c r="A259" s="41" t="s">
        <v>721</v>
      </c>
      <c r="B259" s="46" t="s">
        <v>722</v>
      </c>
      <c r="C259" s="45">
        <v>25000000</v>
      </c>
      <c r="D259" s="45">
        <v>0</v>
      </c>
      <c r="E259" s="45">
        <v>0</v>
      </c>
      <c r="F259" s="45">
        <v>0</v>
      </c>
      <c r="G259" s="45">
        <v>0</v>
      </c>
      <c r="H259" s="45">
        <v>25000000</v>
      </c>
      <c r="I259" s="45">
        <v>0</v>
      </c>
      <c r="J259" s="45">
        <v>0</v>
      </c>
      <c r="K259" s="45">
        <v>0</v>
      </c>
      <c r="L259" s="45">
        <v>0</v>
      </c>
      <c r="M259" s="45">
        <v>0</v>
      </c>
      <c r="N259" s="45">
        <v>0</v>
      </c>
      <c r="O259" s="45">
        <v>0</v>
      </c>
      <c r="P259" s="45">
        <v>0</v>
      </c>
      <c r="Q259" s="45">
        <v>25000000</v>
      </c>
      <c r="R259" s="40">
        <v>100</v>
      </c>
      <c r="S259" s="40">
        <v>25000000</v>
      </c>
      <c r="T259" s="40">
        <v>100</v>
      </c>
      <c r="U259" s="40">
        <v>25000000</v>
      </c>
      <c r="V259" s="40">
        <v>100</v>
      </c>
      <c r="W259" s="40">
        <v>0</v>
      </c>
      <c r="X259" s="40">
        <v>0</v>
      </c>
      <c r="Y259" s="40">
        <v>0</v>
      </c>
    </row>
    <row r="260" spans="1:25" ht="15.75" x14ac:dyDescent="0.25">
      <c r="A260" s="50" t="s">
        <v>723</v>
      </c>
      <c r="B260" s="51" t="s">
        <v>724</v>
      </c>
      <c r="C260" s="52">
        <v>98587527</v>
      </c>
      <c r="D260" s="52">
        <v>0</v>
      </c>
      <c r="E260" s="52">
        <v>0</v>
      </c>
      <c r="F260" s="52">
        <v>44786741</v>
      </c>
      <c r="G260" s="52">
        <v>0</v>
      </c>
      <c r="H260" s="52">
        <v>143374268</v>
      </c>
      <c r="I260" s="52">
        <v>0</v>
      </c>
      <c r="J260" s="52">
        <v>0</v>
      </c>
      <c r="K260" s="52">
        <v>0</v>
      </c>
      <c r="L260" s="52">
        <v>0</v>
      </c>
      <c r="M260" s="52">
        <v>0</v>
      </c>
      <c r="N260" s="52">
        <v>0</v>
      </c>
      <c r="O260" s="52">
        <v>0</v>
      </c>
      <c r="P260" s="52">
        <v>0</v>
      </c>
      <c r="Q260" s="45">
        <v>143374268</v>
      </c>
      <c r="R260" s="40">
        <v>100</v>
      </c>
      <c r="S260" s="40">
        <v>143374268</v>
      </c>
      <c r="T260" s="40">
        <v>100</v>
      </c>
      <c r="U260" s="40">
        <v>143374268</v>
      </c>
      <c r="V260" s="40">
        <v>100</v>
      </c>
      <c r="W260" s="40">
        <v>0</v>
      </c>
      <c r="X260" s="40">
        <v>0</v>
      </c>
      <c r="Y260" s="40">
        <v>0</v>
      </c>
    </row>
    <row r="261" spans="1:25" ht="15.75" x14ac:dyDescent="0.25">
      <c r="A261" s="41" t="s">
        <v>725</v>
      </c>
      <c r="B261" s="46" t="s">
        <v>726</v>
      </c>
      <c r="C261" s="45">
        <v>98587527</v>
      </c>
      <c r="D261" s="45">
        <v>0</v>
      </c>
      <c r="E261" s="45">
        <v>0</v>
      </c>
      <c r="F261" s="45">
        <v>44786741</v>
      </c>
      <c r="G261" s="45">
        <v>0</v>
      </c>
      <c r="H261" s="45">
        <v>143374268</v>
      </c>
      <c r="I261" s="45">
        <v>0</v>
      </c>
      <c r="J261" s="45">
        <v>0</v>
      </c>
      <c r="K261" s="45">
        <v>0</v>
      </c>
      <c r="L261" s="45">
        <v>0</v>
      </c>
      <c r="M261" s="45">
        <v>0</v>
      </c>
      <c r="N261" s="45">
        <v>0</v>
      </c>
      <c r="O261" s="45">
        <v>0</v>
      </c>
      <c r="P261" s="45">
        <v>0</v>
      </c>
      <c r="Q261" s="45">
        <v>143374268</v>
      </c>
      <c r="R261" s="40">
        <v>100</v>
      </c>
      <c r="S261" s="40">
        <v>143374268</v>
      </c>
      <c r="T261" s="40">
        <v>100</v>
      </c>
      <c r="U261" s="40">
        <v>143374268</v>
      </c>
      <c r="V261" s="40">
        <v>100</v>
      </c>
      <c r="W261" s="40">
        <v>0</v>
      </c>
      <c r="X261" s="40">
        <v>0</v>
      </c>
      <c r="Y261" s="40">
        <v>0</v>
      </c>
    </row>
    <row r="262" spans="1:25" ht="39" x14ac:dyDescent="0.25">
      <c r="A262" s="50" t="s">
        <v>727</v>
      </c>
      <c r="B262" s="51" t="s">
        <v>728</v>
      </c>
      <c r="C262" s="52">
        <v>1809890800</v>
      </c>
      <c r="D262" s="52">
        <v>1054467505</v>
      </c>
      <c r="E262" s="52">
        <v>0</v>
      </c>
      <c r="F262" s="52">
        <v>473696525</v>
      </c>
      <c r="G262" s="52">
        <v>1566794800</v>
      </c>
      <c r="H262" s="52">
        <v>1771260030</v>
      </c>
      <c r="I262" s="52">
        <v>928926252</v>
      </c>
      <c r="J262" s="52">
        <v>928926252</v>
      </c>
      <c r="K262" s="52">
        <v>0</v>
      </c>
      <c r="L262" s="52">
        <v>0</v>
      </c>
      <c r="M262" s="52">
        <v>0</v>
      </c>
      <c r="N262" s="52">
        <v>0</v>
      </c>
      <c r="O262" s="52">
        <v>0</v>
      </c>
      <c r="P262" s="52">
        <v>0</v>
      </c>
      <c r="Q262" s="45">
        <v>842333778</v>
      </c>
      <c r="R262" s="40">
        <v>47.555625020229193</v>
      </c>
      <c r="S262" s="40">
        <v>1771260030</v>
      </c>
      <c r="T262" s="40">
        <v>100</v>
      </c>
      <c r="U262" s="40">
        <v>1771260030</v>
      </c>
      <c r="V262" s="40">
        <v>100</v>
      </c>
      <c r="W262" s="40">
        <v>928926252</v>
      </c>
      <c r="X262" s="40">
        <v>0</v>
      </c>
      <c r="Y262" s="40">
        <v>0</v>
      </c>
    </row>
    <row r="263" spans="1:25" ht="51.75" x14ac:dyDescent="0.25">
      <c r="A263" s="41" t="s">
        <v>729</v>
      </c>
      <c r="B263" s="46" t="s">
        <v>730</v>
      </c>
      <c r="C263" s="45">
        <v>500000000</v>
      </c>
      <c r="D263" s="45">
        <v>0</v>
      </c>
      <c r="E263" s="45">
        <v>0</v>
      </c>
      <c r="F263" s="45">
        <v>0</v>
      </c>
      <c r="G263" s="45">
        <v>500000000</v>
      </c>
      <c r="H263" s="45">
        <v>0</v>
      </c>
      <c r="I263" s="45">
        <v>0</v>
      </c>
      <c r="J263" s="45">
        <v>0</v>
      </c>
      <c r="K263" s="45">
        <v>0</v>
      </c>
      <c r="L263" s="45">
        <v>0</v>
      </c>
      <c r="M263" s="45">
        <v>0</v>
      </c>
      <c r="N263" s="45">
        <v>0</v>
      </c>
      <c r="O263" s="45">
        <v>0</v>
      </c>
      <c r="P263" s="45">
        <v>0</v>
      </c>
      <c r="Q263" s="45">
        <v>0</v>
      </c>
      <c r="R263" s="40">
        <v>0</v>
      </c>
      <c r="S263" s="40">
        <v>0</v>
      </c>
      <c r="T263" s="40">
        <v>0</v>
      </c>
      <c r="U263" s="40">
        <v>0</v>
      </c>
      <c r="V263" s="40">
        <v>0</v>
      </c>
      <c r="W263" s="40">
        <v>0</v>
      </c>
      <c r="X263" s="40">
        <v>0</v>
      </c>
      <c r="Y263" s="40">
        <v>0</v>
      </c>
    </row>
    <row r="264" spans="1:25" ht="39" x14ac:dyDescent="0.25">
      <c r="A264" s="41" t="s">
        <v>731</v>
      </c>
      <c r="B264" s="46" t="s">
        <v>732</v>
      </c>
      <c r="C264" s="45">
        <v>178813600</v>
      </c>
      <c r="D264" s="45">
        <v>0</v>
      </c>
      <c r="E264" s="45">
        <v>0</v>
      </c>
      <c r="F264" s="45">
        <v>0</v>
      </c>
      <c r="G264" s="45">
        <v>0</v>
      </c>
      <c r="H264" s="45">
        <v>178813600</v>
      </c>
      <c r="I264" s="45">
        <v>0</v>
      </c>
      <c r="J264" s="45">
        <v>0</v>
      </c>
      <c r="K264" s="45">
        <v>0</v>
      </c>
      <c r="L264" s="45">
        <v>0</v>
      </c>
      <c r="M264" s="45">
        <v>0</v>
      </c>
      <c r="N264" s="45">
        <v>0</v>
      </c>
      <c r="O264" s="45">
        <v>0</v>
      </c>
      <c r="P264" s="45">
        <v>0</v>
      </c>
      <c r="Q264" s="45">
        <v>178813600</v>
      </c>
      <c r="R264" s="40">
        <v>100</v>
      </c>
      <c r="S264" s="40">
        <v>178813600</v>
      </c>
      <c r="T264" s="40">
        <v>100</v>
      </c>
      <c r="U264" s="40">
        <v>178813600</v>
      </c>
      <c r="V264" s="40">
        <v>100</v>
      </c>
      <c r="W264" s="40">
        <v>0</v>
      </c>
      <c r="X264" s="40">
        <v>0</v>
      </c>
      <c r="Y264" s="40">
        <v>0</v>
      </c>
    </row>
    <row r="265" spans="1:25" ht="51.75" x14ac:dyDescent="0.25">
      <c r="A265" s="41" t="s">
        <v>733</v>
      </c>
      <c r="B265" s="46" t="s">
        <v>734</v>
      </c>
      <c r="C265" s="45">
        <v>1000000000</v>
      </c>
      <c r="D265" s="45">
        <v>0</v>
      </c>
      <c r="E265" s="45">
        <v>0</v>
      </c>
      <c r="F265" s="45">
        <v>0</v>
      </c>
      <c r="G265" s="45">
        <v>974721052</v>
      </c>
      <c r="H265" s="45">
        <v>25278948</v>
      </c>
      <c r="I265" s="45">
        <v>0</v>
      </c>
      <c r="J265" s="45">
        <v>0</v>
      </c>
      <c r="K265" s="45">
        <v>0</v>
      </c>
      <c r="L265" s="45">
        <v>0</v>
      </c>
      <c r="M265" s="45">
        <v>0</v>
      </c>
      <c r="N265" s="45">
        <v>0</v>
      </c>
      <c r="O265" s="45">
        <v>0</v>
      </c>
      <c r="P265" s="45">
        <v>0</v>
      </c>
      <c r="Q265" s="45">
        <v>25278948</v>
      </c>
      <c r="R265" s="40">
        <v>100</v>
      </c>
      <c r="S265" s="40">
        <v>25278948</v>
      </c>
      <c r="T265" s="40">
        <v>100</v>
      </c>
      <c r="U265" s="40">
        <v>25278948</v>
      </c>
      <c r="V265" s="40">
        <v>100</v>
      </c>
      <c r="W265" s="40">
        <v>0</v>
      </c>
      <c r="X265" s="40">
        <v>0</v>
      </c>
      <c r="Y265" s="40">
        <v>0</v>
      </c>
    </row>
    <row r="266" spans="1:25" ht="39" x14ac:dyDescent="0.25">
      <c r="A266" s="41" t="s">
        <v>735</v>
      </c>
      <c r="B266" s="46" t="s">
        <v>736</v>
      </c>
      <c r="C266" s="45">
        <v>131077200</v>
      </c>
      <c r="D266" s="45">
        <v>0</v>
      </c>
      <c r="E266" s="45">
        <v>0</v>
      </c>
      <c r="F266" s="45">
        <v>0</v>
      </c>
      <c r="G266" s="45">
        <v>0</v>
      </c>
      <c r="H266" s="45">
        <v>131077200</v>
      </c>
      <c r="I266" s="45">
        <v>0</v>
      </c>
      <c r="J266" s="45">
        <v>0</v>
      </c>
      <c r="K266" s="45">
        <v>0</v>
      </c>
      <c r="L266" s="45">
        <v>0</v>
      </c>
      <c r="M266" s="45">
        <v>0</v>
      </c>
      <c r="N266" s="45">
        <v>0</v>
      </c>
      <c r="O266" s="45">
        <v>0</v>
      </c>
      <c r="P266" s="45">
        <v>0</v>
      </c>
      <c r="Q266" s="45">
        <v>131077200</v>
      </c>
      <c r="R266" s="40">
        <v>100</v>
      </c>
      <c r="S266" s="40">
        <v>131077200</v>
      </c>
      <c r="T266" s="40">
        <v>100</v>
      </c>
      <c r="U266" s="40">
        <v>131077200</v>
      </c>
      <c r="V266" s="40">
        <v>100</v>
      </c>
      <c r="W266" s="40">
        <v>0</v>
      </c>
      <c r="X266" s="40">
        <v>0</v>
      </c>
      <c r="Y266" s="40">
        <v>0</v>
      </c>
    </row>
    <row r="267" spans="1:25" ht="26.25" x14ac:dyDescent="0.25">
      <c r="A267" s="41" t="s">
        <v>737</v>
      </c>
      <c r="B267" s="46" t="s">
        <v>738</v>
      </c>
      <c r="C267" s="45">
        <v>0</v>
      </c>
      <c r="D267" s="45">
        <v>580000000</v>
      </c>
      <c r="E267" s="45">
        <v>0</v>
      </c>
      <c r="F267" s="45">
        <v>0</v>
      </c>
      <c r="G267" s="45">
        <v>22073748</v>
      </c>
      <c r="H267" s="45">
        <v>557926252</v>
      </c>
      <c r="I267" s="45">
        <v>557926252</v>
      </c>
      <c r="J267" s="45">
        <v>557926252</v>
      </c>
      <c r="K267" s="45">
        <v>0</v>
      </c>
      <c r="L267" s="45">
        <v>0</v>
      </c>
      <c r="M267" s="45">
        <v>0</v>
      </c>
      <c r="N267" s="45">
        <v>0</v>
      </c>
      <c r="O267" s="45">
        <v>0</v>
      </c>
      <c r="P267" s="45">
        <v>0</v>
      </c>
      <c r="Q267" s="45">
        <v>0</v>
      </c>
      <c r="R267" s="40">
        <v>0</v>
      </c>
      <c r="S267" s="40">
        <v>557926252</v>
      </c>
      <c r="T267" s="40">
        <v>100</v>
      </c>
      <c r="U267" s="40">
        <v>557926252</v>
      </c>
      <c r="V267" s="40">
        <v>100</v>
      </c>
      <c r="W267" s="40">
        <v>557926252</v>
      </c>
      <c r="X267" s="40">
        <v>0</v>
      </c>
      <c r="Y267" s="40">
        <v>0</v>
      </c>
    </row>
    <row r="268" spans="1:25" ht="26.25" x14ac:dyDescent="0.25">
      <c r="A268" s="41" t="s">
        <v>739</v>
      </c>
      <c r="B268" s="46" t="s">
        <v>740</v>
      </c>
      <c r="C268" s="45">
        <v>0</v>
      </c>
      <c r="D268" s="45">
        <v>371000000</v>
      </c>
      <c r="E268" s="45">
        <v>0</v>
      </c>
      <c r="F268" s="45">
        <v>22073748</v>
      </c>
      <c r="G268" s="45">
        <v>0</v>
      </c>
      <c r="H268" s="45">
        <v>393073748</v>
      </c>
      <c r="I268" s="45">
        <v>371000000</v>
      </c>
      <c r="J268" s="45">
        <v>371000000</v>
      </c>
      <c r="K268" s="45">
        <v>0</v>
      </c>
      <c r="L268" s="45">
        <v>0</v>
      </c>
      <c r="M268" s="45">
        <v>0</v>
      </c>
      <c r="N268" s="45">
        <v>0</v>
      </c>
      <c r="O268" s="45">
        <v>0</v>
      </c>
      <c r="P268" s="45">
        <v>0</v>
      </c>
      <c r="Q268" s="45">
        <v>22073748</v>
      </c>
      <c r="R268" s="40">
        <v>5.6156759672487695</v>
      </c>
      <c r="S268" s="40">
        <v>393073748</v>
      </c>
      <c r="T268" s="40">
        <v>100</v>
      </c>
      <c r="U268" s="40">
        <v>393073748</v>
      </c>
      <c r="V268" s="40">
        <v>100</v>
      </c>
      <c r="W268" s="40">
        <v>371000000</v>
      </c>
      <c r="X268" s="40">
        <v>0</v>
      </c>
      <c r="Y268" s="40">
        <v>0</v>
      </c>
    </row>
    <row r="269" spans="1:25" ht="39" x14ac:dyDescent="0.25">
      <c r="A269" s="41" t="s">
        <v>741</v>
      </c>
      <c r="B269" s="46" t="s">
        <v>742</v>
      </c>
      <c r="C269" s="45">
        <v>0</v>
      </c>
      <c r="D269" s="45">
        <v>0</v>
      </c>
      <c r="E269" s="45">
        <v>0</v>
      </c>
      <c r="F269" s="45">
        <v>150000000</v>
      </c>
      <c r="G269" s="45">
        <v>70000000</v>
      </c>
      <c r="H269" s="45">
        <v>80000000</v>
      </c>
      <c r="I269" s="45">
        <v>0</v>
      </c>
      <c r="J269" s="45">
        <v>0</v>
      </c>
      <c r="K269" s="45">
        <v>0</v>
      </c>
      <c r="L269" s="45">
        <v>0</v>
      </c>
      <c r="M269" s="45">
        <v>0</v>
      </c>
      <c r="N269" s="45">
        <v>0</v>
      </c>
      <c r="O269" s="45">
        <v>0</v>
      </c>
      <c r="P269" s="45">
        <v>0</v>
      </c>
      <c r="Q269" s="45">
        <v>80000000</v>
      </c>
      <c r="R269" s="40">
        <v>100</v>
      </c>
      <c r="S269" s="40">
        <v>80000000</v>
      </c>
      <c r="T269" s="40">
        <v>100</v>
      </c>
      <c r="U269" s="40">
        <v>80000000</v>
      </c>
      <c r="V269" s="40">
        <v>100</v>
      </c>
      <c r="W269" s="40">
        <v>0</v>
      </c>
      <c r="X269" s="40">
        <v>0</v>
      </c>
      <c r="Y269" s="40">
        <v>0</v>
      </c>
    </row>
    <row r="270" spans="1:25" ht="39" x14ac:dyDescent="0.25">
      <c r="A270" s="41" t="s">
        <v>743</v>
      </c>
      <c r="B270" s="46" t="s">
        <v>744</v>
      </c>
      <c r="C270" s="45">
        <v>0</v>
      </c>
      <c r="D270" s="45">
        <v>360603</v>
      </c>
      <c r="E270" s="45">
        <v>0</v>
      </c>
      <c r="F270" s="45">
        <v>0</v>
      </c>
      <c r="G270" s="45">
        <v>0</v>
      </c>
      <c r="H270" s="45">
        <v>360603</v>
      </c>
      <c r="I270" s="45">
        <v>0</v>
      </c>
      <c r="J270" s="45">
        <v>0</v>
      </c>
      <c r="K270" s="45">
        <v>0</v>
      </c>
      <c r="L270" s="45">
        <v>0</v>
      </c>
      <c r="M270" s="45">
        <v>0</v>
      </c>
      <c r="N270" s="45">
        <v>0</v>
      </c>
      <c r="O270" s="45">
        <v>0</v>
      </c>
      <c r="P270" s="45">
        <v>0</v>
      </c>
      <c r="Q270" s="45">
        <v>360603</v>
      </c>
      <c r="R270" s="40">
        <v>100</v>
      </c>
      <c r="S270" s="40">
        <v>360603</v>
      </c>
      <c r="T270" s="40">
        <v>100</v>
      </c>
      <c r="U270" s="40">
        <v>360603</v>
      </c>
      <c r="V270" s="40">
        <v>100</v>
      </c>
      <c r="W270" s="40">
        <v>0</v>
      </c>
      <c r="X270" s="40">
        <v>0</v>
      </c>
      <c r="Y270" s="40">
        <v>0</v>
      </c>
    </row>
    <row r="271" spans="1:25" ht="39" x14ac:dyDescent="0.25">
      <c r="A271" s="41" t="s">
        <v>745</v>
      </c>
      <c r="B271" s="46" t="s">
        <v>746</v>
      </c>
      <c r="C271" s="45">
        <v>0</v>
      </c>
      <c r="D271" s="45">
        <v>76418916</v>
      </c>
      <c r="E271" s="45">
        <v>0</v>
      </c>
      <c r="F271" s="45">
        <v>0</v>
      </c>
      <c r="G271" s="45">
        <v>0</v>
      </c>
      <c r="H271" s="45">
        <v>76418916</v>
      </c>
      <c r="I271" s="45">
        <v>0</v>
      </c>
      <c r="J271" s="45">
        <v>0</v>
      </c>
      <c r="K271" s="45">
        <v>0</v>
      </c>
      <c r="L271" s="45">
        <v>0</v>
      </c>
      <c r="M271" s="45">
        <v>0</v>
      </c>
      <c r="N271" s="45">
        <v>0</v>
      </c>
      <c r="O271" s="45">
        <v>0</v>
      </c>
      <c r="P271" s="45">
        <v>0</v>
      </c>
      <c r="Q271" s="45">
        <v>76418916</v>
      </c>
      <c r="R271" s="40">
        <v>100</v>
      </c>
      <c r="S271" s="40">
        <v>76418916</v>
      </c>
      <c r="T271" s="40">
        <v>100</v>
      </c>
      <c r="U271" s="40">
        <v>76418916</v>
      </c>
      <c r="V271" s="40">
        <v>100</v>
      </c>
      <c r="W271" s="40">
        <v>0</v>
      </c>
      <c r="X271" s="40">
        <v>0</v>
      </c>
      <c r="Y271" s="40">
        <v>0</v>
      </c>
    </row>
    <row r="272" spans="1:25" ht="39" x14ac:dyDescent="0.25">
      <c r="A272" s="41" t="s">
        <v>747</v>
      </c>
      <c r="B272" s="46" t="s">
        <v>748</v>
      </c>
      <c r="C272" s="45">
        <v>0</v>
      </c>
      <c r="D272" s="45">
        <v>3858336</v>
      </c>
      <c r="E272" s="45">
        <v>0</v>
      </c>
      <c r="F272" s="45">
        <v>0</v>
      </c>
      <c r="G272" s="45">
        <v>0</v>
      </c>
      <c r="H272" s="45">
        <v>3858336</v>
      </c>
      <c r="I272" s="45">
        <v>0</v>
      </c>
      <c r="J272" s="45">
        <v>0</v>
      </c>
      <c r="K272" s="45">
        <v>0</v>
      </c>
      <c r="L272" s="45">
        <v>0</v>
      </c>
      <c r="M272" s="45">
        <v>0</v>
      </c>
      <c r="N272" s="45">
        <v>0</v>
      </c>
      <c r="O272" s="45">
        <v>0</v>
      </c>
      <c r="P272" s="45">
        <v>0</v>
      </c>
      <c r="Q272" s="45">
        <v>3858336</v>
      </c>
      <c r="R272" s="40">
        <v>100</v>
      </c>
      <c r="S272" s="40">
        <v>3858336</v>
      </c>
      <c r="T272" s="40">
        <v>100</v>
      </c>
      <c r="U272" s="40">
        <v>3858336</v>
      </c>
      <c r="V272" s="40">
        <v>100</v>
      </c>
      <c r="W272" s="40">
        <v>0</v>
      </c>
      <c r="X272" s="40">
        <v>0</v>
      </c>
      <c r="Y272" s="40">
        <v>0</v>
      </c>
    </row>
    <row r="273" spans="1:25" ht="39" x14ac:dyDescent="0.25">
      <c r="A273" s="41" t="s">
        <v>749</v>
      </c>
      <c r="B273" s="46" t="s">
        <v>750</v>
      </c>
      <c r="C273" s="45">
        <v>0</v>
      </c>
      <c r="D273" s="45">
        <v>22797496</v>
      </c>
      <c r="E273" s="45">
        <v>0</v>
      </c>
      <c r="F273" s="45">
        <v>0</v>
      </c>
      <c r="G273" s="45">
        <v>0</v>
      </c>
      <c r="H273" s="45">
        <v>22797496</v>
      </c>
      <c r="I273" s="45">
        <v>0</v>
      </c>
      <c r="J273" s="45">
        <v>0</v>
      </c>
      <c r="K273" s="45">
        <v>0</v>
      </c>
      <c r="L273" s="45">
        <v>0</v>
      </c>
      <c r="M273" s="45">
        <v>0</v>
      </c>
      <c r="N273" s="45">
        <v>0</v>
      </c>
      <c r="O273" s="45">
        <v>0</v>
      </c>
      <c r="P273" s="45">
        <v>0</v>
      </c>
      <c r="Q273" s="45">
        <v>22797496</v>
      </c>
      <c r="R273" s="40">
        <v>100</v>
      </c>
      <c r="S273" s="40">
        <v>22797496</v>
      </c>
      <c r="T273" s="40">
        <v>100</v>
      </c>
      <c r="U273" s="40">
        <v>22797496</v>
      </c>
      <c r="V273" s="40">
        <v>100</v>
      </c>
      <c r="W273" s="40">
        <v>0</v>
      </c>
      <c r="X273" s="40">
        <v>0</v>
      </c>
      <c r="Y273" s="40">
        <v>0</v>
      </c>
    </row>
    <row r="274" spans="1:25" ht="39" x14ac:dyDescent="0.25">
      <c r="A274" s="41" t="s">
        <v>751</v>
      </c>
      <c r="B274" s="46" t="s">
        <v>752</v>
      </c>
      <c r="C274" s="45">
        <v>0</v>
      </c>
      <c r="D274" s="45">
        <v>32055</v>
      </c>
      <c r="E274" s="45">
        <v>0</v>
      </c>
      <c r="F274" s="45">
        <v>0</v>
      </c>
      <c r="G274" s="45">
        <v>0</v>
      </c>
      <c r="H274" s="45">
        <v>32055</v>
      </c>
      <c r="I274" s="45">
        <v>0</v>
      </c>
      <c r="J274" s="45">
        <v>0</v>
      </c>
      <c r="K274" s="45">
        <v>0</v>
      </c>
      <c r="L274" s="45">
        <v>0</v>
      </c>
      <c r="M274" s="45">
        <v>0</v>
      </c>
      <c r="N274" s="45">
        <v>0</v>
      </c>
      <c r="O274" s="45">
        <v>0</v>
      </c>
      <c r="P274" s="45">
        <v>0</v>
      </c>
      <c r="Q274" s="45">
        <v>32055</v>
      </c>
      <c r="R274" s="40">
        <v>100</v>
      </c>
      <c r="S274" s="40">
        <v>32055</v>
      </c>
      <c r="T274" s="40">
        <v>100</v>
      </c>
      <c r="U274" s="40">
        <v>32055</v>
      </c>
      <c r="V274" s="40">
        <v>100</v>
      </c>
      <c r="W274" s="40">
        <v>0</v>
      </c>
      <c r="X274" s="40">
        <v>0</v>
      </c>
      <c r="Y274" s="40">
        <v>0</v>
      </c>
    </row>
    <row r="275" spans="1:25" ht="39" x14ac:dyDescent="0.25">
      <c r="A275" s="41" t="s">
        <v>753</v>
      </c>
      <c r="B275" s="46" t="s">
        <v>754</v>
      </c>
      <c r="C275" s="45">
        <v>0</v>
      </c>
      <c r="D275" s="45">
        <v>99</v>
      </c>
      <c r="E275" s="45">
        <v>0</v>
      </c>
      <c r="F275" s="45">
        <v>0</v>
      </c>
      <c r="G275" s="45">
        <v>0</v>
      </c>
      <c r="H275" s="45">
        <v>99</v>
      </c>
      <c r="I275" s="45">
        <v>0</v>
      </c>
      <c r="J275" s="45">
        <v>0</v>
      </c>
      <c r="K275" s="45">
        <v>0</v>
      </c>
      <c r="L275" s="45">
        <v>0</v>
      </c>
      <c r="M275" s="45">
        <v>0</v>
      </c>
      <c r="N275" s="45">
        <v>0</v>
      </c>
      <c r="O275" s="45">
        <v>0</v>
      </c>
      <c r="P275" s="45">
        <v>0</v>
      </c>
      <c r="Q275" s="45">
        <v>99</v>
      </c>
      <c r="R275" s="40">
        <v>100</v>
      </c>
      <c r="S275" s="40">
        <v>99</v>
      </c>
      <c r="T275" s="40">
        <v>100</v>
      </c>
      <c r="U275" s="40">
        <v>99</v>
      </c>
      <c r="V275" s="40">
        <v>100</v>
      </c>
      <c r="W275" s="40">
        <v>0</v>
      </c>
      <c r="X275" s="40">
        <v>0</v>
      </c>
      <c r="Y275" s="40">
        <v>0</v>
      </c>
    </row>
    <row r="276" spans="1:25" ht="26.25" x14ac:dyDescent="0.25">
      <c r="A276" s="41" t="s">
        <v>755</v>
      </c>
      <c r="B276" s="46" t="s">
        <v>756</v>
      </c>
      <c r="C276" s="45">
        <v>0</v>
      </c>
      <c r="D276" s="45">
        <v>0</v>
      </c>
      <c r="E276" s="45">
        <v>0</v>
      </c>
      <c r="F276" s="45">
        <v>48126959</v>
      </c>
      <c r="G276" s="45">
        <v>0</v>
      </c>
      <c r="H276" s="45">
        <v>48126959</v>
      </c>
      <c r="I276" s="45">
        <v>0</v>
      </c>
      <c r="J276" s="45">
        <v>0</v>
      </c>
      <c r="K276" s="45">
        <v>0</v>
      </c>
      <c r="L276" s="45">
        <v>0</v>
      </c>
      <c r="M276" s="45">
        <v>0</v>
      </c>
      <c r="N276" s="45">
        <v>0</v>
      </c>
      <c r="O276" s="45">
        <v>0</v>
      </c>
      <c r="P276" s="45">
        <v>0</v>
      </c>
      <c r="Q276" s="45">
        <v>48126959</v>
      </c>
      <c r="R276" s="40">
        <v>100</v>
      </c>
      <c r="S276" s="40">
        <v>48126959</v>
      </c>
      <c r="T276" s="40">
        <v>100</v>
      </c>
      <c r="U276" s="40">
        <v>48126959</v>
      </c>
      <c r="V276" s="40">
        <v>100</v>
      </c>
      <c r="W276" s="40">
        <v>0</v>
      </c>
      <c r="X276" s="40">
        <v>0</v>
      </c>
      <c r="Y276" s="40">
        <v>0</v>
      </c>
    </row>
    <row r="277" spans="1:25" ht="39" x14ac:dyDescent="0.25">
      <c r="A277" s="41" t="s">
        <v>757</v>
      </c>
      <c r="B277" s="46" t="s">
        <v>758</v>
      </c>
      <c r="C277" s="45">
        <v>0</v>
      </c>
      <c r="D277" s="45">
        <v>0</v>
      </c>
      <c r="E277" s="45">
        <v>0</v>
      </c>
      <c r="F277" s="45">
        <v>253495818</v>
      </c>
      <c r="G277" s="45">
        <v>0</v>
      </c>
      <c r="H277" s="45">
        <v>253495818</v>
      </c>
      <c r="I277" s="45">
        <v>0</v>
      </c>
      <c r="J277" s="45">
        <v>0</v>
      </c>
      <c r="K277" s="45">
        <v>0</v>
      </c>
      <c r="L277" s="45">
        <v>0</v>
      </c>
      <c r="M277" s="45">
        <v>0</v>
      </c>
      <c r="N277" s="45">
        <v>0</v>
      </c>
      <c r="O277" s="45">
        <v>0</v>
      </c>
      <c r="P277" s="45">
        <v>0</v>
      </c>
      <c r="Q277" s="45">
        <v>253495818</v>
      </c>
      <c r="R277" s="40">
        <v>100</v>
      </c>
      <c r="S277" s="40">
        <v>253495818</v>
      </c>
      <c r="T277" s="40">
        <v>100</v>
      </c>
      <c r="U277" s="40">
        <v>253495818</v>
      </c>
      <c r="V277" s="40">
        <v>100</v>
      </c>
      <c r="W277" s="40">
        <v>0</v>
      </c>
      <c r="X277" s="40">
        <v>0</v>
      </c>
      <c r="Y277" s="40">
        <v>0</v>
      </c>
    </row>
    <row r="278" spans="1:25" ht="26.25" x14ac:dyDescent="0.25">
      <c r="A278" s="50" t="s">
        <v>759</v>
      </c>
      <c r="B278" s="51" t="s">
        <v>760</v>
      </c>
      <c r="C278" s="52">
        <v>150000000</v>
      </c>
      <c r="D278" s="52">
        <v>0</v>
      </c>
      <c r="E278" s="52">
        <v>0</v>
      </c>
      <c r="F278" s="52">
        <v>720000000</v>
      </c>
      <c r="G278" s="52">
        <v>346409518</v>
      </c>
      <c r="H278" s="52">
        <v>523590482</v>
      </c>
      <c r="I278" s="52">
        <v>0</v>
      </c>
      <c r="J278" s="52">
        <v>0</v>
      </c>
      <c r="K278" s="52">
        <v>0</v>
      </c>
      <c r="L278" s="52">
        <v>0</v>
      </c>
      <c r="M278" s="52">
        <v>0</v>
      </c>
      <c r="N278" s="52">
        <v>0</v>
      </c>
      <c r="O278" s="52">
        <v>0</v>
      </c>
      <c r="P278" s="52">
        <v>0</v>
      </c>
      <c r="Q278" s="45">
        <v>523590482</v>
      </c>
      <c r="R278" s="40">
        <v>100</v>
      </c>
      <c r="S278" s="40">
        <v>523590482</v>
      </c>
      <c r="T278" s="40">
        <v>100</v>
      </c>
      <c r="U278" s="40">
        <v>523590482</v>
      </c>
      <c r="V278" s="40">
        <v>100</v>
      </c>
      <c r="W278" s="40">
        <v>0</v>
      </c>
      <c r="X278" s="40">
        <v>0</v>
      </c>
      <c r="Y278" s="40">
        <v>0</v>
      </c>
    </row>
    <row r="279" spans="1:25" ht="39" x14ac:dyDescent="0.25">
      <c r="A279" s="41" t="s">
        <v>761</v>
      </c>
      <c r="B279" s="46" t="s">
        <v>762</v>
      </c>
      <c r="C279" s="45">
        <v>150000000</v>
      </c>
      <c r="D279" s="45">
        <v>0</v>
      </c>
      <c r="E279" s="45">
        <v>0</v>
      </c>
      <c r="F279" s="45">
        <v>300000000</v>
      </c>
      <c r="G279" s="45">
        <v>346409518</v>
      </c>
      <c r="H279" s="45">
        <v>103590482</v>
      </c>
      <c r="I279" s="45">
        <v>0</v>
      </c>
      <c r="J279" s="45">
        <v>0</v>
      </c>
      <c r="K279" s="45">
        <v>0</v>
      </c>
      <c r="L279" s="45">
        <v>0</v>
      </c>
      <c r="M279" s="45">
        <v>0</v>
      </c>
      <c r="N279" s="45">
        <v>0</v>
      </c>
      <c r="O279" s="45">
        <v>0</v>
      </c>
      <c r="P279" s="45">
        <v>0</v>
      </c>
      <c r="Q279" s="45">
        <v>103590482</v>
      </c>
      <c r="R279" s="40">
        <v>100</v>
      </c>
      <c r="S279" s="40">
        <v>103590482</v>
      </c>
      <c r="T279" s="40">
        <v>100</v>
      </c>
      <c r="U279" s="40">
        <v>103590482</v>
      </c>
      <c r="V279" s="40">
        <v>100</v>
      </c>
      <c r="W279" s="40">
        <v>0</v>
      </c>
      <c r="X279" s="40">
        <v>0</v>
      </c>
      <c r="Y279" s="40">
        <v>0</v>
      </c>
    </row>
    <row r="280" spans="1:25" ht="39" x14ac:dyDescent="0.25">
      <c r="A280" s="41" t="s">
        <v>763</v>
      </c>
      <c r="B280" s="46" t="s">
        <v>764</v>
      </c>
      <c r="C280" s="45">
        <v>0</v>
      </c>
      <c r="D280" s="45">
        <v>0</v>
      </c>
      <c r="E280" s="45">
        <v>0</v>
      </c>
      <c r="F280" s="45">
        <v>420000000</v>
      </c>
      <c r="G280" s="45">
        <v>0</v>
      </c>
      <c r="H280" s="45">
        <v>420000000</v>
      </c>
      <c r="I280" s="45">
        <v>0</v>
      </c>
      <c r="J280" s="45">
        <v>0</v>
      </c>
      <c r="K280" s="45">
        <v>0</v>
      </c>
      <c r="L280" s="45">
        <v>0</v>
      </c>
      <c r="M280" s="45">
        <v>0</v>
      </c>
      <c r="N280" s="45">
        <v>0</v>
      </c>
      <c r="O280" s="45">
        <v>0</v>
      </c>
      <c r="P280" s="45">
        <v>0</v>
      </c>
      <c r="Q280" s="45">
        <v>420000000</v>
      </c>
      <c r="R280" s="40">
        <v>100</v>
      </c>
      <c r="S280" s="40">
        <v>420000000</v>
      </c>
      <c r="T280" s="40">
        <v>100</v>
      </c>
      <c r="U280" s="40">
        <v>420000000</v>
      </c>
      <c r="V280" s="40">
        <v>100</v>
      </c>
      <c r="W280" s="40">
        <v>0</v>
      </c>
      <c r="X280" s="40">
        <v>0</v>
      </c>
      <c r="Y280" s="40">
        <v>0</v>
      </c>
    </row>
    <row r="281" spans="1:25" ht="26.25" x14ac:dyDescent="0.25">
      <c r="A281" s="50" t="s">
        <v>765</v>
      </c>
      <c r="B281" s="51" t="s">
        <v>766</v>
      </c>
      <c r="C281" s="52">
        <v>1296980950</v>
      </c>
      <c r="D281" s="52">
        <v>2769532163</v>
      </c>
      <c r="E281" s="52">
        <v>0</v>
      </c>
      <c r="F281" s="52">
        <v>0</v>
      </c>
      <c r="G281" s="52">
        <v>1817000000</v>
      </c>
      <c r="H281" s="52">
        <v>2249513113</v>
      </c>
      <c r="I281" s="52">
        <v>1848356928</v>
      </c>
      <c r="J281" s="52">
        <v>1848356928</v>
      </c>
      <c r="K281" s="52">
        <v>1848226854</v>
      </c>
      <c r="L281" s="52">
        <v>1848226854</v>
      </c>
      <c r="M281" s="52">
        <v>0</v>
      </c>
      <c r="N281" s="52">
        <v>0</v>
      </c>
      <c r="O281" s="52">
        <v>0</v>
      </c>
      <c r="P281" s="52">
        <v>0</v>
      </c>
      <c r="Q281" s="45">
        <v>401156185</v>
      </c>
      <c r="R281" s="40">
        <v>17.833022740863701</v>
      </c>
      <c r="S281" s="40">
        <v>401286259</v>
      </c>
      <c r="T281" s="40">
        <v>17.838805058790498</v>
      </c>
      <c r="U281" s="40">
        <v>2249513113</v>
      </c>
      <c r="V281" s="40">
        <v>100</v>
      </c>
      <c r="W281" s="40">
        <v>130074</v>
      </c>
      <c r="X281" s="40">
        <v>1848226854</v>
      </c>
      <c r="Y281" s="40">
        <v>0</v>
      </c>
    </row>
    <row r="282" spans="1:25" ht="39" x14ac:dyDescent="0.25">
      <c r="A282" s="41" t="s">
        <v>767</v>
      </c>
      <c r="B282" s="46" t="s">
        <v>768</v>
      </c>
      <c r="C282" s="45">
        <v>296980950</v>
      </c>
      <c r="D282" s="45">
        <v>0</v>
      </c>
      <c r="E282" s="45">
        <v>0</v>
      </c>
      <c r="F282" s="45">
        <v>0</v>
      </c>
      <c r="G282" s="45">
        <v>0</v>
      </c>
      <c r="H282" s="45">
        <v>296980950</v>
      </c>
      <c r="I282" s="45">
        <v>0</v>
      </c>
      <c r="J282" s="45">
        <v>0</v>
      </c>
      <c r="K282" s="45">
        <v>0</v>
      </c>
      <c r="L282" s="45">
        <v>0</v>
      </c>
      <c r="M282" s="45">
        <v>0</v>
      </c>
      <c r="N282" s="45">
        <v>0</v>
      </c>
      <c r="O282" s="45">
        <v>0</v>
      </c>
      <c r="P282" s="45">
        <v>0</v>
      </c>
      <c r="Q282" s="45">
        <v>296980950</v>
      </c>
      <c r="R282" s="40">
        <v>100</v>
      </c>
      <c r="S282" s="40">
        <v>296980950</v>
      </c>
      <c r="T282" s="40">
        <v>100</v>
      </c>
      <c r="U282" s="40">
        <v>296980950</v>
      </c>
      <c r="V282" s="40">
        <v>100</v>
      </c>
      <c r="W282" s="40">
        <v>0</v>
      </c>
      <c r="X282" s="40">
        <v>0</v>
      </c>
      <c r="Y282" s="40">
        <v>0</v>
      </c>
    </row>
    <row r="283" spans="1:25" ht="39" x14ac:dyDescent="0.25">
      <c r="A283" s="41" t="s">
        <v>769</v>
      </c>
      <c r="B283" s="46" t="s">
        <v>770</v>
      </c>
      <c r="C283" s="45">
        <v>1000000000</v>
      </c>
      <c r="D283" s="45">
        <v>0</v>
      </c>
      <c r="E283" s="45">
        <v>0</v>
      </c>
      <c r="F283" s="45">
        <v>0</v>
      </c>
      <c r="G283" s="45">
        <v>911000000</v>
      </c>
      <c r="H283" s="45">
        <v>89000000</v>
      </c>
      <c r="I283" s="45">
        <v>0</v>
      </c>
      <c r="J283" s="45">
        <v>0</v>
      </c>
      <c r="K283" s="45">
        <v>0</v>
      </c>
      <c r="L283" s="45">
        <v>0</v>
      </c>
      <c r="M283" s="45">
        <v>0</v>
      </c>
      <c r="N283" s="45">
        <v>0</v>
      </c>
      <c r="O283" s="45">
        <v>0</v>
      </c>
      <c r="P283" s="45">
        <v>0</v>
      </c>
      <c r="Q283" s="45">
        <v>89000000</v>
      </c>
      <c r="R283" s="40">
        <v>100</v>
      </c>
      <c r="S283" s="40">
        <v>89000000</v>
      </c>
      <c r="T283" s="40">
        <v>100</v>
      </c>
      <c r="U283" s="40">
        <v>89000000</v>
      </c>
      <c r="V283" s="40">
        <v>100</v>
      </c>
      <c r="W283" s="40">
        <v>0</v>
      </c>
      <c r="X283" s="40">
        <v>0</v>
      </c>
      <c r="Y283" s="40">
        <v>0</v>
      </c>
    </row>
    <row r="284" spans="1:25" ht="39" x14ac:dyDescent="0.25">
      <c r="A284" s="41" t="s">
        <v>771</v>
      </c>
      <c r="B284" s="46" t="s">
        <v>772</v>
      </c>
      <c r="C284" s="45">
        <v>0</v>
      </c>
      <c r="D284" s="45">
        <v>906000000</v>
      </c>
      <c r="E284" s="45">
        <v>0</v>
      </c>
      <c r="F284" s="45">
        <v>0</v>
      </c>
      <c r="G284" s="45">
        <v>906000000</v>
      </c>
      <c r="H284" s="45">
        <v>0</v>
      </c>
      <c r="I284" s="45">
        <v>0</v>
      </c>
      <c r="J284" s="45">
        <v>0</v>
      </c>
      <c r="K284" s="45">
        <v>0</v>
      </c>
      <c r="L284" s="45">
        <v>0</v>
      </c>
      <c r="M284" s="45">
        <v>0</v>
      </c>
      <c r="N284" s="45">
        <v>0</v>
      </c>
      <c r="O284" s="45">
        <v>0</v>
      </c>
      <c r="P284" s="45">
        <v>0</v>
      </c>
      <c r="Q284" s="45">
        <v>0</v>
      </c>
      <c r="R284" s="40">
        <v>0</v>
      </c>
      <c r="S284" s="40">
        <v>0</v>
      </c>
      <c r="T284" s="40">
        <v>0</v>
      </c>
      <c r="U284" s="40">
        <v>0</v>
      </c>
      <c r="V284" s="40">
        <v>0</v>
      </c>
      <c r="W284" s="40">
        <v>0</v>
      </c>
      <c r="X284" s="40">
        <v>0</v>
      </c>
      <c r="Y284" s="40">
        <v>0</v>
      </c>
    </row>
    <row r="285" spans="1:25" ht="39" x14ac:dyDescent="0.25">
      <c r="A285" s="41" t="s">
        <v>773</v>
      </c>
      <c r="B285" s="46" t="s">
        <v>774</v>
      </c>
      <c r="C285" s="45">
        <v>0</v>
      </c>
      <c r="D285" s="45">
        <v>1848356928</v>
      </c>
      <c r="E285" s="45">
        <v>0</v>
      </c>
      <c r="F285" s="45">
        <v>0</v>
      </c>
      <c r="G285" s="45">
        <v>0</v>
      </c>
      <c r="H285" s="45">
        <v>1848356928</v>
      </c>
      <c r="I285" s="45">
        <v>1848356928</v>
      </c>
      <c r="J285" s="45">
        <v>1848356928</v>
      </c>
      <c r="K285" s="45">
        <v>1848226854</v>
      </c>
      <c r="L285" s="45">
        <v>1848226854</v>
      </c>
      <c r="M285" s="45">
        <v>0</v>
      </c>
      <c r="N285" s="45">
        <v>0</v>
      </c>
      <c r="O285" s="45">
        <v>0</v>
      </c>
      <c r="P285" s="45">
        <v>0</v>
      </c>
      <c r="Q285" s="45">
        <v>0</v>
      </c>
      <c r="R285" s="40">
        <v>0</v>
      </c>
      <c r="S285" s="40">
        <v>130074</v>
      </c>
      <c r="T285" s="40">
        <v>7.0372771638184395E-3</v>
      </c>
      <c r="U285" s="40">
        <v>1848356928</v>
      </c>
      <c r="V285" s="40">
        <v>100</v>
      </c>
      <c r="W285" s="40">
        <v>130074</v>
      </c>
      <c r="X285" s="40">
        <v>1848226854</v>
      </c>
      <c r="Y285" s="40">
        <v>0</v>
      </c>
    </row>
    <row r="286" spans="1:25" ht="26.25" x14ac:dyDescent="0.25">
      <c r="A286" s="41" t="s">
        <v>775</v>
      </c>
      <c r="B286" s="46" t="s">
        <v>776</v>
      </c>
      <c r="C286" s="45">
        <v>0</v>
      </c>
      <c r="D286" s="45">
        <v>11356837</v>
      </c>
      <c r="E286" s="45">
        <v>0</v>
      </c>
      <c r="F286" s="45">
        <v>0</v>
      </c>
      <c r="G286" s="45">
        <v>0</v>
      </c>
      <c r="H286" s="45">
        <v>11356837</v>
      </c>
      <c r="I286" s="45">
        <v>0</v>
      </c>
      <c r="J286" s="45">
        <v>0</v>
      </c>
      <c r="K286" s="45">
        <v>0</v>
      </c>
      <c r="L286" s="45">
        <v>0</v>
      </c>
      <c r="M286" s="45">
        <v>0</v>
      </c>
      <c r="N286" s="45">
        <v>0</v>
      </c>
      <c r="O286" s="45">
        <v>0</v>
      </c>
      <c r="P286" s="45">
        <v>0</v>
      </c>
      <c r="Q286" s="45">
        <v>11356837</v>
      </c>
      <c r="R286" s="40">
        <v>100</v>
      </c>
      <c r="S286" s="40">
        <v>11356837</v>
      </c>
      <c r="T286" s="40">
        <v>100</v>
      </c>
      <c r="U286" s="40">
        <v>11356837</v>
      </c>
      <c r="V286" s="40">
        <v>100</v>
      </c>
      <c r="W286" s="40">
        <v>0</v>
      </c>
      <c r="X286" s="40">
        <v>0</v>
      </c>
      <c r="Y286" s="40">
        <v>0</v>
      </c>
    </row>
    <row r="287" spans="1:25" ht="26.25" x14ac:dyDescent="0.25">
      <c r="A287" s="41" t="s">
        <v>777</v>
      </c>
      <c r="B287" s="46" t="s">
        <v>778</v>
      </c>
      <c r="C287" s="45">
        <v>0</v>
      </c>
      <c r="D287" s="45">
        <v>3789006</v>
      </c>
      <c r="E287" s="45">
        <v>0</v>
      </c>
      <c r="F287" s="45">
        <v>0</v>
      </c>
      <c r="G287" s="45">
        <v>0</v>
      </c>
      <c r="H287" s="45">
        <v>3789006</v>
      </c>
      <c r="I287" s="45">
        <v>0</v>
      </c>
      <c r="J287" s="45">
        <v>0</v>
      </c>
      <c r="K287" s="45">
        <v>0</v>
      </c>
      <c r="L287" s="45">
        <v>0</v>
      </c>
      <c r="M287" s="45">
        <v>0</v>
      </c>
      <c r="N287" s="45">
        <v>0</v>
      </c>
      <c r="O287" s="45">
        <v>0</v>
      </c>
      <c r="P287" s="45">
        <v>0</v>
      </c>
      <c r="Q287" s="45">
        <v>3789006</v>
      </c>
      <c r="R287" s="40">
        <v>100</v>
      </c>
      <c r="S287" s="40">
        <v>3789006</v>
      </c>
      <c r="T287" s="40">
        <v>100</v>
      </c>
      <c r="U287" s="40">
        <v>3789006</v>
      </c>
      <c r="V287" s="40">
        <v>100</v>
      </c>
      <c r="W287" s="40">
        <v>0</v>
      </c>
      <c r="X287" s="40">
        <v>0</v>
      </c>
      <c r="Y287" s="40">
        <v>0</v>
      </c>
    </row>
    <row r="288" spans="1:25" ht="26.25" x14ac:dyDescent="0.25">
      <c r="A288" s="41" t="s">
        <v>779</v>
      </c>
      <c r="B288" s="46" t="s">
        <v>780</v>
      </c>
      <c r="C288" s="45">
        <v>0</v>
      </c>
      <c r="D288" s="45">
        <v>29392</v>
      </c>
      <c r="E288" s="45">
        <v>0</v>
      </c>
      <c r="F288" s="45">
        <v>0</v>
      </c>
      <c r="G288" s="45">
        <v>0</v>
      </c>
      <c r="H288" s="45">
        <v>29392</v>
      </c>
      <c r="I288" s="45">
        <v>0</v>
      </c>
      <c r="J288" s="45">
        <v>0</v>
      </c>
      <c r="K288" s="45">
        <v>0</v>
      </c>
      <c r="L288" s="45">
        <v>0</v>
      </c>
      <c r="M288" s="45">
        <v>0</v>
      </c>
      <c r="N288" s="45">
        <v>0</v>
      </c>
      <c r="O288" s="45">
        <v>0</v>
      </c>
      <c r="P288" s="45">
        <v>0</v>
      </c>
      <c r="Q288" s="45">
        <v>29392</v>
      </c>
      <c r="R288" s="40">
        <v>100</v>
      </c>
      <c r="S288" s="40">
        <v>29392</v>
      </c>
      <c r="T288" s="40">
        <v>100</v>
      </c>
      <c r="U288" s="40">
        <v>29392</v>
      </c>
      <c r="V288" s="40">
        <v>100</v>
      </c>
      <c r="W288" s="40">
        <v>0</v>
      </c>
      <c r="X288" s="40">
        <v>0</v>
      </c>
      <c r="Y288" s="40">
        <v>0</v>
      </c>
    </row>
    <row r="289" spans="1:25" ht="26.25" x14ac:dyDescent="0.25">
      <c r="A289" s="50" t="s">
        <v>781</v>
      </c>
      <c r="B289" s="51" t="s">
        <v>782</v>
      </c>
      <c r="C289" s="52">
        <v>666567800</v>
      </c>
      <c r="D289" s="52">
        <v>0</v>
      </c>
      <c r="E289" s="52">
        <v>0</v>
      </c>
      <c r="F289" s="52">
        <v>0</v>
      </c>
      <c r="G289" s="52">
        <v>0</v>
      </c>
      <c r="H289" s="52">
        <v>666567800</v>
      </c>
      <c r="I289" s="52">
        <v>666567800</v>
      </c>
      <c r="J289" s="52">
        <v>666567800</v>
      </c>
      <c r="K289" s="52">
        <v>263453799</v>
      </c>
      <c r="L289" s="52">
        <v>263453799</v>
      </c>
      <c r="M289" s="52">
        <v>263453749</v>
      </c>
      <c r="N289" s="52">
        <v>263453749</v>
      </c>
      <c r="O289" s="52">
        <v>263453749</v>
      </c>
      <c r="P289" s="52">
        <v>263453749</v>
      </c>
      <c r="Q289" s="45">
        <v>0</v>
      </c>
      <c r="R289" s="40">
        <v>0</v>
      </c>
      <c r="S289" s="40">
        <v>403114001</v>
      </c>
      <c r="T289" s="40">
        <v>60.476068750995793</v>
      </c>
      <c r="U289" s="40">
        <v>403114051</v>
      </c>
      <c r="V289" s="40">
        <v>60.4760762521082</v>
      </c>
      <c r="W289" s="40">
        <v>403114001</v>
      </c>
      <c r="X289" s="40">
        <v>50</v>
      </c>
      <c r="Y289" s="40">
        <v>0</v>
      </c>
    </row>
    <row r="290" spans="1:25" ht="15.75" x14ac:dyDescent="0.25">
      <c r="A290" s="50" t="s">
        <v>783</v>
      </c>
      <c r="B290" s="51" t="s">
        <v>784</v>
      </c>
      <c r="C290" s="52">
        <v>666567800</v>
      </c>
      <c r="D290" s="52">
        <v>0</v>
      </c>
      <c r="E290" s="52">
        <v>0</v>
      </c>
      <c r="F290" s="52">
        <v>0</v>
      </c>
      <c r="G290" s="52">
        <v>0</v>
      </c>
      <c r="H290" s="52">
        <v>666567800</v>
      </c>
      <c r="I290" s="52">
        <v>666567800</v>
      </c>
      <c r="J290" s="52">
        <v>666567800</v>
      </c>
      <c r="K290" s="52">
        <v>263453799</v>
      </c>
      <c r="L290" s="52">
        <v>263453799</v>
      </c>
      <c r="M290" s="52">
        <v>263453749</v>
      </c>
      <c r="N290" s="52">
        <v>263453749</v>
      </c>
      <c r="O290" s="52">
        <v>263453749</v>
      </c>
      <c r="P290" s="52">
        <v>263453749</v>
      </c>
      <c r="Q290" s="45">
        <v>0</v>
      </c>
      <c r="R290" s="40">
        <v>0</v>
      </c>
      <c r="S290" s="40">
        <v>403114001</v>
      </c>
      <c r="T290" s="40">
        <v>60.476068750995793</v>
      </c>
      <c r="U290" s="40">
        <v>403114051</v>
      </c>
      <c r="V290" s="40">
        <v>60.4760762521082</v>
      </c>
      <c r="W290" s="40">
        <v>403114001</v>
      </c>
      <c r="X290" s="40">
        <v>50</v>
      </c>
      <c r="Y290" s="40">
        <v>0</v>
      </c>
    </row>
    <row r="291" spans="1:25" ht="15.75" x14ac:dyDescent="0.25">
      <c r="A291" s="41" t="s">
        <v>785</v>
      </c>
      <c r="B291" s="46" t="s">
        <v>786</v>
      </c>
      <c r="C291" s="45">
        <v>56567800</v>
      </c>
      <c r="D291" s="45">
        <v>0</v>
      </c>
      <c r="E291" s="45">
        <v>0</v>
      </c>
      <c r="F291" s="45">
        <v>0</v>
      </c>
      <c r="G291" s="45">
        <v>0</v>
      </c>
      <c r="H291" s="45">
        <v>56567800</v>
      </c>
      <c r="I291" s="45">
        <v>56567800</v>
      </c>
      <c r="J291" s="45">
        <v>56567800</v>
      </c>
      <c r="K291" s="45">
        <v>56567800</v>
      </c>
      <c r="L291" s="45">
        <v>56567800</v>
      </c>
      <c r="M291" s="45">
        <v>56567800</v>
      </c>
      <c r="N291" s="45">
        <v>56567800</v>
      </c>
      <c r="O291" s="45">
        <v>56567800</v>
      </c>
      <c r="P291" s="45">
        <v>56567800</v>
      </c>
      <c r="Q291" s="45">
        <v>0</v>
      </c>
      <c r="R291" s="40">
        <v>0</v>
      </c>
      <c r="S291" s="40">
        <v>0</v>
      </c>
      <c r="T291" s="40">
        <v>0</v>
      </c>
      <c r="U291" s="40">
        <v>0</v>
      </c>
      <c r="V291" s="40">
        <v>0</v>
      </c>
      <c r="W291" s="40">
        <v>0</v>
      </c>
      <c r="X291" s="40">
        <v>0</v>
      </c>
      <c r="Y291" s="40">
        <v>0</v>
      </c>
    </row>
    <row r="292" spans="1:25" ht="15.75" x14ac:dyDescent="0.25">
      <c r="A292" s="41" t="s">
        <v>787</v>
      </c>
      <c r="B292" s="46" t="s">
        <v>788</v>
      </c>
      <c r="C292" s="45">
        <v>610000000</v>
      </c>
      <c r="D292" s="45">
        <v>0</v>
      </c>
      <c r="E292" s="45">
        <v>0</v>
      </c>
      <c r="F292" s="45">
        <v>0</v>
      </c>
      <c r="G292" s="45">
        <v>0</v>
      </c>
      <c r="H292" s="45">
        <v>610000000</v>
      </c>
      <c r="I292" s="45">
        <v>610000000</v>
      </c>
      <c r="J292" s="45">
        <v>610000000</v>
      </c>
      <c r="K292" s="45">
        <v>206885999</v>
      </c>
      <c r="L292" s="45">
        <v>206885999</v>
      </c>
      <c r="M292" s="45">
        <v>206885949</v>
      </c>
      <c r="N292" s="45">
        <v>206885949</v>
      </c>
      <c r="O292" s="45">
        <v>206885949</v>
      </c>
      <c r="P292" s="45">
        <v>206885949</v>
      </c>
      <c r="Q292" s="45">
        <v>0</v>
      </c>
      <c r="R292" s="40">
        <v>0</v>
      </c>
      <c r="S292" s="40">
        <v>403114001</v>
      </c>
      <c r="T292" s="40">
        <v>66.084262459016401</v>
      </c>
      <c r="U292" s="40">
        <v>403114051</v>
      </c>
      <c r="V292" s="40">
        <v>66.084270655737697</v>
      </c>
      <c r="W292" s="40">
        <v>403114001</v>
      </c>
      <c r="X292" s="40">
        <v>50</v>
      </c>
      <c r="Y292" s="40">
        <v>0</v>
      </c>
    </row>
    <row r="293" spans="1:25" ht="15.75" x14ac:dyDescent="0.25">
      <c r="A293" s="50" t="s">
        <v>789</v>
      </c>
      <c r="B293" s="51" t="s">
        <v>790</v>
      </c>
      <c r="C293" s="52">
        <v>494897928</v>
      </c>
      <c r="D293" s="52">
        <v>81780270</v>
      </c>
      <c r="E293" s="52">
        <v>0</v>
      </c>
      <c r="F293" s="52">
        <v>185479730</v>
      </c>
      <c r="G293" s="52">
        <v>0</v>
      </c>
      <c r="H293" s="52">
        <v>762157928</v>
      </c>
      <c r="I293" s="52">
        <v>494892480</v>
      </c>
      <c r="J293" s="52">
        <v>494892480</v>
      </c>
      <c r="K293" s="52">
        <v>494892480</v>
      </c>
      <c r="L293" s="52">
        <v>494892480</v>
      </c>
      <c r="M293" s="52">
        <v>240451000</v>
      </c>
      <c r="N293" s="52">
        <v>240451000</v>
      </c>
      <c r="O293" s="52">
        <v>240451000</v>
      </c>
      <c r="P293" s="52">
        <v>240451000</v>
      </c>
      <c r="Q293" s="45">
        <v>267265448</v>
      </c>
      <c r="R293" s="40">
        <v>35.066937990311096</v>
      </c>
      <c r="S293" s="40">
        <v>267265448</v>
      </c>
      <c r="T293" s="40">
        <v>35.066937990311096</v>
      </c>
      <c r="U293" s="40">
        <v>521706928</v>
      </c>
      <c r="V293" s="40">
        <v>68.451289271375302</v>
      </c>
      <c r="W293" s="40">
        <v>0</v>
      </c>
      <c r="X293" s="40">
        <v>254441480</v>
      </c>
      <c r="Y293" s="40">
        <v>0</v>
      </c>
    </row>
    <row r="294" spans="1:25" ht="64.5" x14ac:dyDescent="0.25">
      <c r="A294" s="41" t="s">
        <v>791</v>
      </c>
      <c r="B294" s="46" t="s">
        <v>792</v>
      </c>
      <c r="C294" s="45">
        <v>381832650</v>
      </c>
      <c r="D294" s="45">
        <v>0</v>
      </c>
      <c r="E294" s="45">
        <v>0</v>
      </c>
      <c r="F294" s="45">
        <v>0</v>
      </c>
      <c r="G294" s="45">
        <v>0</v>
      </c>
      <c r="H294" s="45">
        <v>381832650</v>
      </c>
      <c r="I294" s="45">
        <v>381827522</v>
      </c>
      <c r="J294" s="45">
        <v>381827522</v>
      </c>
      <c r="K294" s="45">
        <v>381827522</v>
      </c>
      <c r="L294" s="45">
        <v>381827522</v>
      </c>
      <c r="M294" s="45">
        <v>240451000</v>
      </c>
      <c r="N294" s="45">
        <v>240451000</v>
      </c>
      <c r="O294" s="45">
        <v>240451000</v>
      </c>
      <c r="P294" s="45">
        <v>240451000</v>
      </c>
      <c r="Q294" s="45">
        <v>5128</v>
      </c>
      <c r="R294" s="40">
        <v>1.3429967290644199E-3</v>
      </c>
      <c r="S294" s="40">
        <v>5128</v>
      </c>
      <c r="T294" s="40">
        <v>1.3429967290644199E-3</v>
      </c>
      <c r="U294" s="40">
        <v>141381650</v>
      </c>
      <c r="V294" s="40">
        <v>37.027124317420203</v>
      </c>
      <c r="W294" s="40">
        <v>0</v>
      </c>
      <c r="X294" s="40">
        <v>141376522</v>
      </c>
      <c r="Y294" s="40">
        <v>0</v>
      </c>
    </row>
    <row r="295" spans="1:25" ht="64.5" x14ac:dyDescent="0.25">
      <c r="A295" s="41" t="s">
        <v>793</v>
      </c>
      <c r="B295" s="46" t="s">
        <v>794</v>
      </c>
      <c r="C295" s="45">
        <v>113065278</v>
      </c>
      <c r="D295" s="45">
        <v>0</v>
      </c>
      <c r="E295" s="45">
        <v>0</v>
      </c>
      <c r="F295" s="45">
        <v>0</v>
      </c>
      <c r="G295" s="45">
        <v>0</v>
      </c>
      <c r="H295" s="45">
        <v>113065278</v>
      </c>
      <c r="I295" s="45">
        <v>113064958</v>
      </c>
      <c r="J295" s="45">
        <v>113064958</v>
      </c>
      <c r="K295" s="45">
        <v>113064958</v>
      </c>
      <c r="L295" s="45">
        <v>113064958</v>
      </c>
      <c r="M295" s="45">
        <v>0</v>
      </c>
      <c r="N295" s="45">
        <v>0</v>
      </c>
      <c r="O295" s="45">
        <v>0</v>
      </c>
      <c r="P295" s="45">
        <v>0</v>
      </c>
      <c r="Q295" s="45">
        <v>320</v>
      </c>
      <c r="R295" s="40">
        <v>2.8302234395956603E-4</v>
      </c>
      <c r="S295" s="40">
        <v>320</v>
      </c>
      <c r="T295" s="40">
        <v>2.8302234395956603E-4</v>
      </c>
      <c r="U295" s="40">
        <v>113065278</v>
      </c>
      <c r="V295" s="40">
        <v>100</v>
      </c>
      <c r="W295" s="40">
        <v>0</v>
      </c>
      <c r="X295" s="40">
        <v>113064958</v>
      </c>
      <c r="Y295" s="40">
        <v>0</v>
      </c>
    </row>
    <row r="296" spans="1:25" ht="64.5" x14ac:dyDescent="0.25">
      <c r="A296" s="41" t="s">
        <v>795</v>
      </c>
      <c r="B296" s="46" t="s">
        <v>796</v>
      </c>
      <c r="C296" s="45">
        <v>0</v>
      </c>
      <c r="D296" s="45">
        <v>81780270</v>
      </c>
      <c r="E296" s="45">
        <v>0</v>
      </c>
      <c r="F296" s="45">
        <v>0</v>
      </c>
      <c r="G296" s="45">
        <v>0</v>
      </c>
      <c r="H296" s="45">
        <v>81780270</v>
      </c>
      <c r="I296" s="45">
        <v>0</v>
      </c>
      <c r="J296" s="45">
        <v>0</v>
      </c>
      <c r="K296" s="45">
        <v>0</v>
      </c>
      <c r="L296" s="45">
        <v>0</v>
      </c>
      <c r="M296" s="45">
        <v>0</v>
      </c>
      <c r="N296" s="45">
        <v>0</v>
      </c>
      <c r="O296" s="45">
        <v>0</v>
      </c>
      <c r="P296" s="45">
        <v>0</v>
      </c>
      <c r="Q296" s="45">
        <v>81780270</v>
      </c>
      <c r="R296" s="40">
        <v>100</v>
      </c>
      <c r="S296" s="40">
        <v>81780270</v>
      </c>
      <c r="T296" s="40">
        <v>100</v>
      </c>
      <c r="U296" s="40">
        <v>81780270</v>
      </c>
      <c r="V296" s="40">
        <v>100</v>
      </c>
      <c r="W296" s="40">
        <v>0</v>
      </c>
      <c r="X296" s="40">
        <v>0</v>
      </c>
      <c r="Y296" s="40">
        <v>0</v>
      </c>
    </row>
    <row r="297" spans="1:25" ht="64.5" x14ac:dyDescent="0.25">
      <c r="A297" s="41" t="s">
        <v>797</v>
      </c>
      <c r="B297" s="46" t="s">
        <v>798</v>
      </c>
      <c r="C297" s="45">
        <v>0</v>
      </c>
      <c r="D297" s="45">
        <v>0</v>
      </c>
      <c r="E297" s="45">
        <v>0</v>
      </c>
      <c r="F297" s="45">
        <v>185479730</v>
      </c>
      <c r="G297" s="45">
        <v>0</v>
      </c>
      <c r="H297" s="45">
        <v>185479730</v>
      </c>
      <c r="I297" s="45">
        <v>0</v>
      </c>
      <c r="J297" s="45">
        <v>0</v>
      </c>
      <c r="K297" s="45">
        <v>0</v>
      </c>
      <c r="L297" s="45">
        <v>0</v>
      </c>
      <c r="M297" s="45">
        <v>0</v>
      </c>
      <c r="N297" s="45">
        <v>0</v>
      </c>
      <c r="O297" s="45">
        <v>0</v>
      </c>
      <c r="P297" s="45">
        <v>0</v>
      </c>
      <c r="Q297" s="45">
        <v>185479730</v>
      </c>
      <c r="R297" s="40">
        <v>100</v>
      </c>
      <c r="S297" s="40">
        <v>185479730</v>
      </c>
      <c r="T297" s="40">
        <v>100</v>
      </c>
      <c r="U297" s="40">
        <v>185479730</v>
      </c>
      <c r="V297" s="40">
        <v>100</v>
      </c>
      <c r="W297" s="40">
        <v>0</v>
      </c>
      <c r="X297" s="40">
        <v>0</v>
      </c>
      <c r="Y297" s="40">
        <v>0</v>
      </c>
    </row>
    <row r="298" spans="1:25" ht="26.25" x14ac:dyDescent="0.25">
      <c r="A298" s="50" t="s">
        <v>799</v>
      </c>
      <c r="B298" s="51" t="s">
        <v>800</v>
      </c>
      <c r="C298" s="52">
        <v>225000000</v>
      </c>
      <c r="D298" s="52">
        <v>0</v>
      </c>
      <c r="E298" s="52">
        <v>0</v>
      </c>
      <c r="F298" s="52">
        <v>0</v>
      </c>
      <c r="G298" s="52">
        <v>0</v>
      </c>
      <c r="H298" s="52">
        <v>225000000</v>
      </c>
      <c r="I298" s="52">
        <v>0</v>
      </c>
      <c r="J298" s="52">
        <v>0</v>
      </c>
      <c r="K298" s="52">
        <v>0</v>
      </c>
      <c r="L298" s="52">
        <v>0</v>
      </c>
      <c r="M298" s="52">
        <v>0</v>
      </c>
      <c r="N298" s="52">
        <v>0</v>
      </c>
      <c r="O298" s="52">
        <v>0</v>
      </c>
      <c r="P298" s="52">
        <v>0</v>
      </c>
      <c r="Q298" s="45">
        <v>225000000</v>
      </c>
      <c r="R298" s="40">
        <v>100</v>
      </c>
      <c r="S298" s="40">
        <v>225000000</v>
      </c>
      <c r="T298" s="40">
        <v>100</v>
      </c>
      <c r="U298" s="40">
        <v>225000000</v>
      </c>
      <c r="V298" s="40">
        <v>100</v>
      </c>
      <c r="W298" s="40">
        <v>0</v>
      </c>
      <c r="X298" s="40">
        <v>0</v>
      </c>
      <c r="Y298" s="40">
        <v>0</v>
      </c>
    </row>
    <row r="299" spans="1:25" ht="51.75" x14ac:dyDescent="0.25">
      <c r="A299" s="41" t="s">
        <v>801</v>
      </c>
      <c r="B299" s="46" t="s">
        <v>802</v>
      </c>
      <c r="C299" s="45">
        <v>225000000</v>
      </c>
      <c r="D299" s="45">
        <v>0</v>
      </c>
      <c r="E299" s="45">
        <v>0</v>
      </c>
      <c r="F299" s="45">
        <v>0</v>
      </c>
      <c r="G299" s="45">
        <v>0</v>
      </c>
      <c r="H299" s="45">
        <v>225000000</v>
      </c>
      <c r="I299" s="45">
        <v>0</v>
      </c>
      <c r="J299" s="45">
        <v>0</v>
      </c>
      <c r="K299" s="45">
        <v>0</v>
      </c>
      <c r="L299" s="45">
        <v>0</v>
      </c>
      <c r="M299" s="45">
        <v>0</v>
      </c>
      <c r="N299" s="45">
        <v>0</v>
      </c>
      <c r="O299" s="45">
        <v>0</v>
      </c>
      <c r="P299" s="45">
        <v>0</v>
      </c>
      <c r="Q299" s="45">
        <v>225000000</v>
      </c>
      <c r="R299" s="40">
        <v>100</v>
      </c>
      <c r="S299" s="40">
        <v>225000000</v>
      </c>
      <c r="T299" s="40">
        <v>100</v>
      </c>
      <c r="U299" s="40">
        <v>225000000</v>
      </c>
      <c r="V299" s="40">
        <v>100</v>
      </c>
      <c r="W299" s="40">
        <v>0</v>
      </c>
      <c r="X299" s="40">
        <v>0</v>
      </c>
      <c r="Y299" s="40">
        <v>0</v>
      </c>
    </row>
    <row r="300" spans="1:25" ht="39" x14ac:dyDescent="0.25">
      <c r="A300" s="50" t="s">
        <v>803</v>
      </c>
      <c r="B300" s="51" t="s">
        <v>804</v>
      </c>
      <c r="C300" s="52">
        <v>40000000</v>
      </c>
      <c r="D300" s="52">
        <v>0</v>
      </c>
      <c r="E300" s="52">
        <v>0</v>
      </c>
      <c r="F300" s="52">
        <v>0</v>
      </c>
      <c r="G300" s="52">
        <v>40000000</v>
      </c>
      <c r="H300" s="52">
        <v>0</v>
      </c>
      <c r="I300" s="52">
        <v>0</v>
      </c>
      <c r="J300" s="52">
        <v>0</v>
      </c>
      <c r="K300" s="52">
        <v>0</v>
      </c>
      <c r="L300" s="52">
        <v>0</v>
      </c>
      <c r="M300" s="52">
        <v>0</v>
      </c>
      <c r="N300" s="52">
        <v>0</v>
      </c>
      <c r="O300" s="52">
        <v>0</v>
      </c>
      <c r="P300" s="52">
        <v>0</v>
      </c>
      <c r="Q300" s="45">
        <v>0</v>
      </c>
      <c r="R300" s="40">
        <v>0</v>
      </c>
      <c r="S300" s="40">
        <v>0</v>
      </c>
      <c r="T300" s="40">
        <v>0</v>
      </c>
      <c r="U300" s="40">
        <v>0</v>
      </c>
      <c r="V300" s="40">
        <v>0</v>
      </c>
      <c r="W300" s="40">
        <v>0</v>
      </c>
      <c r="X300" s="40">
        <v>0</v>
      </c>
      <c r="Y300" s="40">
        <v>0</v>
      </c>
    </row>
    <row r="301" spans="1:25" ht="39" x14ac:dyDescent="0.25">
      <c r="A301" s="41" t="s">
        <v>805</v>
      </c>
      <c r="B301" s="46" t="s">
        <v>806</v>
      </c>
      <c r="C301" s="45">
        <v>40000000</v>
      </c>
      <c r="D301" s="45">
        <v>0</v>
      </c>
      <c r="E301" s="45">
        <v>0</v>
      </c>
      <c r="F301" s="45">
        <v>0</v>
      </c>
      <c r="G301" s="45">
        <v>40000000</v>
      </c>
      <c r="H301" s="45">
        <v>0</v>
      </c>
      <c r="I301" s="45">
        <v>0</v>
      </c>
      <c r="J301" s="45">
        <v>0</v>
      </c>
      <c r="K301" s="45">
        <v>0</v>
      </c>
      <c r="L301" s="45">
        <v>0</v>
      </c>
      <c r="M301" s="45">
        <v>0</v>
      </c>
      <c r="N301" s="45">
        <v>0</v>
      </c>
      <c r="O301" s="45">
        <v>0</v>
      </c>
      <c r="P301" s="45">
        <v>0</v>
      </c>
      <c r="Q301" s="45">
        <v>0</v>
      </c>
      <c r="R301" s="40">
        <v>0</v>
      </c>
      <c r="S301" s="40">
        <v>0</v>
      </c>
      <c r="T301" s="40">
        <v>0</v>
      </c>
      <c r="U301" s="40">
        <v>0</v>
      </c>
      <c r="V301" s="40">
        <v>0</v>
      </c>
      <c r="W301" s="40">
        <v>0</v>
      </c>
      <c r="X301" s="40">
        <v>0</v>
      </c>
      <c r="Y301" s="40">
        <v>0</v>
      </c>
    </row>
    <row r="302" spans="1:25" ht="15.75" x14ac:dyDescent="0.25">
      <c r="A302" s="50" t="s">
        <v>807</v>
      </c>
      <c r="B302" s="51" t="s">
        <v>808</v>
      </c>
      <c r="C302" s="52">
        <v>4418556000</v>
      </c>
      <c r="D302" s="52">
        <v>2247712186</v>
      </c>
      <c r="E302" s="52">
        <v>12646105</v>
      </c>
      <c r="F302" s="52">
        <v>581815218</v>
      </c>
      <c r="G302" s="52">
        <v>0</v>
      </c>
      <c r="H302" s="52">
        <v>7235437299</v>
      </c>
      <c r="I302" s="52">
        <v>6882841295</v>
      </c>
      <c r="J302" s="52">
        <v>6882841295</v>
      </c>
      <c r="K302" s="52">
        <v>6613322291</v>
      </c>
      <c r="L302" s="52">
        <v>6613322291</v>
      </c>
      <c r="M302" s="52">
        <v>1586313750</v>
      </c>
      <c r="N302" s="52">
        <v>1586313750</v>
      </c>
      <c r="O302" s="52">
        <v>1586313750</v>
      </c>
      <c r="P302" s="52">
        <v>1586313750</v>
      </c>
      <c r="Q302" s="45">
        <v>352596004</v>
      </c>
      <c r="R302" s="40">
        <v>4.8731816672467296</v>
      </c>
      <c r="S302" s="40">
        <v>622115008</v>
      </c>
      <c r="T302" s="40">
        <v>8.59816735729272</v>
      </c>
      <c r="U302" s="40">
        <v>5649123549</v>
      </c>
      <c r="V302" s="40">
        <v>78.075772279593409</v>
      </c>
      <c r="W302" s="40">
        <v>269519004</v>
      </c>
      <c r="X302" s="40">
        <v>5027008541</v>
      </c>
      <c r="Y302" s="40">
        <v>0</v>
      </c>
    </row>
    <row r="303" spans="1:25" ht="39" x14ac:dyDescent="0.25">
      <c r="A303" s="50" t="s">
        <v>809</v>
      </c>
      <c r="B303" s="51" t="s">
        <v>810</v>
      </c>
      <c r="C303" s="52">
        <v>4128556000</v>
      </c>
      <c r="D303" s="52">
        <v>2247712186</v>
      </c>
      <c r="E303" s="52">
        <v>12646105</v>
      </c>
      <c r="F303" s="52">
        <v>581815218</v>
      </c>
      <c r="G303" s="52">
        <v>0</v>
      </c>
      <c r="H303" s="52">
        <v>6945437299</v>
      </c>
      <c r="I303" s="52">
        <v>6602450404</v>
      </c>
      <c r="J303" s="52">
        <v>6602450404</v>
      </c>
      <c r="K303" s="52">
        <v>6332931400</v>
      </c>
      <c r="L303" s="52">
        <v>6332931400</v>
      </c>
      <c r="M303" s="52">
        <v>1586313750</v>
      </c>
      <c r="N303" s="52">
        <v>1586313750</v>
      </c>
      <c r="O303" s="52">
        <v>1586313750</v>
      </c>
      <c r="P303" s="52">
        <v>1586313750</v>
      </c>
      <c r="Q303" s="45">
        <v>342986895</v>
      </c>
      <c r="R303" s="40">
        <v>4.9383052532830893</v>
      </c>
      <c r="S303" s="40">
        <v>612505899</v>
      </c>
      <c r="T303" s="40">
        <v>8.8188241090044599</v>
      </c>
      <c r="U303" s="40">
        <v>5359123549</v>
      </c>
      <c r="V303" s="40">
        <v>77.160347409249596</v>
      </c>
      <c r="W303" s="40">
        <v>269519004</v>
      </c>
      <c r="X303" s="40">
        <v>4746617650</v>
      </c>
      <c r="Y303" s="40">
        <v>0</v>
      </c>
    </row>
    <row r="304" spans="1:25" ht="39" x14ac:dyDescent="0.25">
      <c r="A304" s="41" t="s">
        <v>811</v>
      </c>
      <c r="B304" s="46" t="s">
        <v>812</v>
      </c>
      <c r="C304" s="45">
        <v>224556000</v>
      </c>
      <c r="D304" s="45">
        <v>0</v>
      </c>
      <c r="E304" s="45">
        <v>12646105</v>
      </c>
      <c r="F304" s="45">
        <v>0</v>
      </c>
      <c r="G304" s="45">
        <v>0</v>
      </c>
      <c r="H304" s="45">
        <v>211909895</v>
      </c>
      <c r="I304" s="45">
        <v>211909895</v>
      </c>
      <c r="J304" s="45">
        <v>211909895</v>
      </c>
      <c r="K304" s="45">
        <v>211909895</v>
      </c>
      <c r="L304" s="45">
        <v>211909895</v>
      </c>
      <c r="M304" s="45">
        <v>0</v>
      </c>
      <c r="N304" s="45">
        <v>0</v>
      </c>
      <c r="O304" s="45">
        <v>0</v>
      </c>
      <c r="P304" s="45">
        <v>0</v>
      </c>
      <c r="Q304" s="45">
        <v>0</v>
      </c>
      <c r="R304" s="40">
        <v>0</v>
      </c>
      <c r="S304" s="40">
        <v>0</v>
      </c>
      <c r="T304" s="40">
        <v>0</v>
      </c>
      <c r="U304" s="40">
        <v>211909895</v>
      </c>
      <c r="V304" s="40">
        <v>100</v>
      </c>
      <c r="W304" s="40">
        <v>0</v>
      </c>
      <c r="X304" s="40">
        <v>211909895</v>
      </c>
      <c r="Y304" s="40">
        <v>0</v>
      </c>
    </row>
    <row r="305" spans="1:25" ht="39" x14ac:dyDescent="0.25">
      <c r="A305" s="41" t="s">
        <v>813</v>
      </c>
      <c r="B305" s="46" t="s">
        <v>814</v>
      </c>
      <c r="C305" s="45">
        <v>3904000000</v>
      </c>
      <c r="D305" s="45">
        <v>0</v>
      </c>
      <c r="E305" s="45">
        <v>0</v>
      </c>
      <c r="F305" s="45">
        <v>92488130</v>
      </c>
      <c r="G305" s="45">
        <v>0</v>
      </c>
      <c r="H305" s="45">
        <v>3996488130</v>
      </c>
      <c r="I305" s="45">
        <v>3903977505</v>
      </c>
      <c r="J305" s="45">
        <v>3903977505</v>
      </c>
      <c r="K305" s="45">
        <v>3903977505</v>
      </c>
      <c r="L305" s="45">
        <v>3903977505</v>
      </c>
      <c r="M305" s="45">
        <v>1586313750</v>
      </c>
      <c r="N305" s="45">
        <v>1586313750</v>
      </c>
      <c r="O305" s="45">
        <v>1586313750</v>
      </c>
      <c r="P305" s="45">
        <v>1586313750</v>
      </c>
      <c r="Q305" s="45">
        <v>92510625</v>
      </c>
      <c r="R305" s="40">
        <v>2.3147979423624601</v>
      </c>
      <c r="S305" s="40">
        <v>92510625</v>
      </c>
      <c r="T305" s="40">
        <v>2.3147979423624601</v>
      </c>
      <c r="U305" s="40">
        <v>2410174380</v>
      </c>
      <c r="V305" s="40">
        <v>60.307307355870996</v>
      </c>
      <c r="W305" s="40">
        <v>0</v>
      </c>
      <c r="X305" s="40">
        <v>2317663755</v>
      </c>
      <c r="Y305" s="40">
        <v>0</v>
      </c>
    </row>
    <row r="306" spans="1:25" ht="39" x14ac:dyDescent="0.25">
      <c r="A306" s="41" t="s">
        <v>815</v>
      </c>
      <c r="B306" s="46" t="s">
        <v>816</v>
      </c>
      <c r="C306" s="45">
        <v>0</v>
      </c>
      <c r="D306" s="45">
        <v>2247000000</v>
      </c>
      <c r="E306" s="45">
        <v>0</v>
      </c>
      <c r="F306" s="45">
        <v>220520270</v>
      </c>
      <c r="G306" s="45">
        <v>0</v>
      </c>
      <c r="H306" s="45">
        <v>2467520270</v>
      </c>
      <c r="I306" s="45">
        <v>2217044000</v>
      </c>
      <c r="J306" s="45">
        <v>2217044000</v>
      </c>
      <c r="K306" s="45">
        <v>2217044000</v>
      </c>
      <c r="L306" s="45">
        <v>2217044000</v>
      </c>
      <c r="M306" s="45">
        <v>0</v>
      </c>
      <c r="N306" s="45">
        <v>0</v>
      </c>
      <c r="O306" s="45">
        <v>0</v>
      </c>
      <c r="P306" s="45">
        <v>0</v>
      </c>
      <c r="Q306" s="45">
        <v>250476270</v>
      </c>
      <c r="R306" s="40">
        <v>10.150930593976399</v>
      </c>
      <c r="S306" s="40">
        <v>250476270</v>
      </c>
      <c r="T306" s="40">
        <v>10.150930593976399</v>
      </c>
      <c r="U306" s="40">
        <v>2467520270</v>
      </c>
      <c r="V306" s="40">
        <v>100</v>
      </c>
      <c r="W306" s="40">
        <v>0</v>
      </c>
      <c r="X306" s="40">
        <v>2217044000</v>
      </c>
      <c r="Y306" s="40">
        <v>0</v>
      </c>
    </row>
    <row r="307" spans="1:25" ht="39" x14ac:dyDescent="0.25">
      <c r="A307" s="41" t="s">
        <v>817</v>
      </c>
      <c r="B307" s="46" t="s">
        <v>818</v>
      </c>
      <c r="C307" s="45">
        <v>0</v>
      </c>
      <c r="D307" s="45">
        <v>712186</v>
      </c>
      <c r="E307" s="45">
        <v>0</v>
      </c>
      <c r="F307" s="45">
        <v>0</v>
      </c>
      <c r="G307" s="45">
        <v>0</v>
      </c>
      <c r="H307" s="45">
        <v>712186</v>
      </c>
      <c r="I307" s="45">
        <v>712186</v>
      </c>
      <c r="J307" s="45">
        <v>712186</v>
      </c>
      <c r="K307" s="45">
        <v>0</v>
      </c>
      <c r="L307" s="45">
        <v>0</v>
      </c>
      <c r="M307" s="45">
        <v>0</v>
      </c>
      <c r="N307" s="45">
        <v>0</v>
      </c>
      <c r="O307" s="45">
        <v>0</v>
      </c>
      <c r="P307" s="45">
        <v>0</v>
      </c>
      <c r="Q307" s="45">
        <v>0</v>
      </c>
      <c r="R307" s="40">
        <v>0</v>
      </c>
      <c r="S307" s="40">
        <v>712186</v>
      </c>
      <c r="T307" s="40">
        <v>100</v>
      </c>
      <c r="U307" s="40">
        <v>712186</v>
      </c>
      <c r="V307" s="40">
        <v>100</v>
      </c>
      <c r="W307" s="40">
        <v>712186</v>
      </c>
      <c r="X307" s="40">
        <v>0</v>
      </c>
      <c r="Y307" s="40">
        <v>0</v>
      </c>
    </row>
    <row r="308" spans="1:25" ht="39" x14ac:dyDescent="0.25">
      <c r="A308" s="41" t="s">
        <v>819</v>
      </c>
      <c r="B308" s="46" t="s">
        <v>820</v>
      </c>
      <c r="C308" s="45">
        <v>0</v>
      </c>
      <c r="D308" s="45">
        <v>0</v>
      </c>
      <c r="E308" s="45">
        <v>0</v>
      </c>
      <c r="F308" s="45">
        <v>268806818</v>
      </c>
      <c r="G308" s="45">
        <v>0</v>
      </c>
      <c r="H308" s="45">
        <v>268806818</v>
      </c>
      <c r="I308" s="45">
        <v>268806818</v>
      </c>
      <c r="J308" s="45">
        <v>268806818</v>
      </c>
      <c r="K308" s="45">
        <v>0</v>
      </c>
      <c r="L308" s="45">
        <v>0</v>
      </c>
      <c r="M308" s="45">
        <v>0</v>
      </c>
      <c r="N308" s="45">
        <v>0</v>
      </c>
      <c r="O308" s="45">
        <v>0</v>
      </c>
      <c r="P308" s="45">
        <v>0</v>
      </c>
      <c r="Q308" s="45">
        <v>0</v>
      </c>
      <c r="R308" s="40">
        <v>0</v>
      </c>
      <c r="S308" s="40">
        <v>268806818</v>
      </c>
      <c r="T308" s="40">
        <v>100</v>
      </c>
      <c r="U308" s="40">
        <v>268806818</v>
      </c>
      <c r="V308" s="40">
        <v>100</v>
      </c>
      <c r="W308" s="40">
        <v>268806818</v>
      </c>
      <c r="X308" s="40">
        <v>0</v>
      </c>
      <c r="Y308" s="40">
        <v>0</v>
      </c>
    </row>
    <row r="309" spans="1:25" ht="39" x14ac:dyDescent="0.25">
      <c r="A309" s="50" t="s">
        <v>821</v>
      </c>
      <c r="B309" s="51" t="s">
        <v>822</v>
      </c>
      <c r="C309" s="52">
        <v>290000000</v>
      </c>
      <c r="D309" s="52">
        <v>0</v>
      </c>
      <c r="E309" s="52">
        <v>0</v>
      </c>
      <c r="F309" s="52">
        <v>0</v>
      </c>
      <c r="G309" s="52">
        <v>0</v>
      </c>
      <c r="H309" s="52">
        <v>290000000</v>
      </c>
      <c r="I309" s="52">
        <v>280390891</v>
      </c>
      <c r="J309" s="52">
        <v>280390891</v>
      </c>
      <c r="K309" s="52">
        <v>280390891</v>
      </c>
      <c r="L309" s="52">
        <v>280390891</v>
      </c>
      <c r="M309" s="52">
        <v>0</v>
      </c>
      <c r="N309" s="52">
        <v>0</v>
      </c>
      <c r="O309" s="52">
        <v>0</v>
      </c>
      <c r="P309" s="52">
        <v>0</v>
      </c>
      <c r="Q309" s="45">
        <v>9609109</v>
      </c>
      <c r="R309" s="40">
        <v>3.3134858620689704</v>
      </c>
      <c r="S309" s="40">
        <v>9609109</v>
      </c>
      <c r="T309" s="40">
        <v>3.3134858620689704</v>
      </c>
      <c r="U309" s="40">
        <v>290000000</v>
      </c>
      <c r="V309" s="40">
        <v>100</v>
      </c>
      <c r="W309" s="40">
        <v>0</v>
      </c>
      <c r="X309" s="40">
        <v>280390891</v>
      </c>
      <c r="Y309" s="40">
        <v>0</v>
      </c>
    </row>
    <row r="310" spans="1:25" ht="39" x14ac:dyDescent="0.25">
      <c r="A310" s="41" t="s">
        <v>823</v>
      </c>
      <c r="B310" s="46" t="s">
        <v>824</v>
      </c>
      <c r="C310" s="45">
        <v>290000000</v>
      </c>
      <c r="D310" s="45">
        <v>0</v>
      </c>
      <c r="E310" s="45">
        <v>0</v>
      </c>
      <c r="F310" s="45">
        <v>0</v>
      </c>
      <c r="G310" s="45">
        <v>0</v>
      </c>
      <c r="H310" s="45">
        <v>290000000</v>
      </c>
      <c r="I310" s="45">
        <v>280390891</v>
      </c>
      <c r="J310" s="45">
        <v>280390891</v>
      </c>
      <c r="K310" s="45">
        <v>280390891</v>
      </c>
      <c r="L310" s="45">
        <v>280390891</v>
      </c>
      <c r="M310" s="45">
        <v>0</v>
      </c>
      <c r="N310" s="45">
        <v>0</v>
      </c>
      <c r="O310" s="45">
        <v>0</v>
      </c>
      <c r="P310" s="45">
        <v>0</v>
      </c>
      <c r="Q310" s="45">
        <v>9609109</v>
      </c>
      <c r="R310" s="40">
        <v>3.3134858620689704</v>
      </c>
      <c r="S310" s="40">
        <v>9609109</v>
      </c>
      <c r="T310" s="40">
        <v>3.3134858620689704</v>
      </c>
      <c r="U310" s="40">
        <v>290000000</v>
      </c>
      <c r="V310" s="40">
        <v>100</v>
      </c>
      <c r="W310" s="40">
        <v>0</v>
      </c>
      <c r="X310" s="40">
        <v>280390891</v>
      </c>
      <c r="Y310" s="40">
        <v>0</v>
      </c>
    </row>
    <row r="311" spans="1:25" ht="115.5" x14ac:dyDescent="0.25">
      <c r="A311" s="50" t="s">
        <v>825</v>
      </c>
      <c r="B311" s="51" t="s">
        <v>826</v>
      </c>
      <c r="C311" s="52">
        <v>450000000</v>
      </c>
      <c r="D311" s="52">
        <v>0</v>
      </c>
      <c r="E311" s="52">
        <v>0</v>
      </c>
      <c r="F311" s="52">
        <v>0</v>
      </c>
      <c r="G311" s="52">
        <v>300000000</v>
      </c>
      <c r="H311" s="52">
        <v>150000000</v>
      </c>
      <c r="I311" s="52">
        <v>0</v>
      </c>
      <c r="J311" s="52">
        <v>0</v>
      </c>
      <c r="K311" s="52">
        <v>0</v>
      </c>
      <c r="L311" s="52">
        <v>0</v>
      </c>
      <c r="M311" s="52">
        <v>0</v>
      </c>
      <c r="N311" s="52">
        <v>0</v>
      </c>
      <c r="O311" s="52">
        <v>0</v>
      </c>
      <c r="P311" s="52">
        <v>0</v>
      </c>
      <c r="Q311" s="45">
        <v>150000000</v>
      </c>
      <c r="R311" s="40">
        <v>100</v>
      </c>
      <c r="S311" s="40">
        <v>150000000</v>
      </c>
      <c r="T311" s="40">
        <v>100</v>
      </c>
      <c r="U311" s="40">
        <v>150000000</v>
      </c>
      <c r="V311" s="40">
        <v>100</v>
      </c>
      <c r="W311" s="40">
        <v>0</v>
      </c>
      <c r="X311" s="40">
        <v>0</v>
      </c>
      <c r="Y311" s="40">
        <v>0</v>
      </c>
    </row>
    <row r="312" spans="1:25" ht="26.25" x14ac:dyDescent="0.25">
      <c r="A312" s="41" t="s">
        <v>827</v>
      </c>
      <c r="B312" s="46" t="s">
        <v>828</v>
      </c>
      <c r="C312" s="45">
        <v>450000000</v>
      </c>
      <c r="D312" s="45">
        <v>0</v>
      </c>
      <c r="E312" s="45">
        <v>0</v>
      </c>
      <c r="F312" s="45">
        <v>0</v>
      </c>
      <c r="G312" s="45">
        <v>300000000</v>
      </c>
      <c r="H312" s="45">
        <v>150000000</v>
      </c>
      <c r="I312" s="45">
        <v>0</v>
      </c>
      <c r="J312" s="45">
        <v>0</v>
      </c>
      <c r="K312" s="45">
        <v>0</v>
      </c>
      <c r="L312" s="45">
        <v>0</v>
      </c>
      <c r="M312" s="45">
        <v>0</v>
      </c>
      <c r="N312" s="45">
        <v>0</v>
      </c>
      <c r="O312" s="45">
        <v>0</v>
      </c>
      <c r="P312" s="45">
        <v>0</v>
      </c>
      <c r="Q312" s="45">
        <v>150000000</v>
      </c>
      <c r="R312" s="40">
        <v>100</v>
      </c>
      <c r="S312" s="40">
        <v>150000000</v>
      </c>
      <c r="T312" s="40">
        <v>100</v>
      </c>
      <c r="U312" s="40">
        <v>150000000</v>
      </c>
      <c r="V312" s="40">
        <v>100</v>
      </c>
      <c r="W312" s="40">
        <v>0</v>
      </c>
      <c r="X312" s="40">
        <v>0</v>
      </c>
      <c r="Y312" s="40">
        <v>0</v>
      </c>
    </row>
    <row r="313" spans="1:25" ht="15.75" x14ac:dyDescent="0.25">
      <c r="A313" s="50" t="s">
        <v>829</v>
      </c>
      <c r="B313" s="51" t="s">
        <v>830</v>
      </c>
      <c r="C313" s="52">
        <v>1455196000</v>
      </c>
      <c r="D313" s="52">
        <v>0</v>
      </c>
      <c r="E313" s="52">
        <v>0</v>
      </c>
      <c r="F313" s="52">
        <v>0</v>
      </c>
      <c r="G313" s="52">
        <v>0</v>
      </c>
      <c r="H313" s="52">
        <v>1455196000</v>
      </c>
      <c r="I313" s="52">
        <v>0</v>
      </c>
      <c r="J313" s="52">
        <v>0</v>
      </c>
      <c r="K313" s="52">
        <v>0</v>
      </c>
      <c r="L313" s="52">
        <v>0</v>
      </c>
      <c r="M313" s="52">
        <v>0</v>
      </c>
      <c r="N313" s="52">
        <v>0</v>
      </c>
      <c r="O313" s="52">
        <v>0</v>
      </c>
      <c r="P313" s="52">
        <v>0</v>
      </c>
      <c r="Q313" s="45">
        <v>1455196000</v>
      </c>
      <c r="R313" s="40">
        <v>100</v>
      </c>
      <c r="S313" s="40">
        <v>1455196000</v>
      </c>
      <c r="T313" s="40">
        <v>100</v>
      </c>
      <c r="U313" s="40">
        <v>1455196000</v>
      </c>
      <c r="V313" s="40">
        <v>100</v>
      </c>
      <c r="W313" s="40">
        <v>0</v>
      </c>
      <c r="X313" s="40">
        <v>0</v>
      </c>
      <c r="Y313" s="40">
        <v>0</v>
      </c>
    </row>
    <row r="314" spans="1:25" ht="26.25" x14ac:dyDescent="0.25">
      <c r="A314" s="50" t="s">
        <v>831</v>
      </c>
      <c r="B314" s="51" t="s">
        <v>832</v>
      </c>
      <c r="C314" s="52">
        <v>1455196000</v>
      </c>
      <c r="D314" s="52">
        <v>0</v>
      </c>
      <c r="E314" s="52">
        <v>0</v>
      </c>
      <c r="F314" s="52">
        <v>0</v>
      </c>
      <c r="G314" s="52">
        <v>0</v>
      </c>
      <c r="H314" s="52">
        <v>1455196000</v>
      </c>
      <c r="I314" s="52">
        <v>0</v>
      </c>
      <c r="J314" s="52">
        <v>0</v>
      </c>
      <c r="K314" s="52">
        <v>0</v>
      </c>
      <c r="L314" s="52">
        <v>0</v>
      </c>
      <c r="M314" s="52">
        <v>0</v>
      </c>
      <c r="N314" s="52">
        <v>0</v>
      </c>
      <c r="O314" s="52">
        <v>0</v>
      </c>
      <c r="P314" s="52">
        <v>0</v>
      </c>
      <c r="Q314" s="45">
        <v>1455196000</v>
      </c>
      <c r="R314" s="40">
        <v>100</v>
      </c>
      <c r="S314" s="40">
        <v>1455196000</v>
      </c>
      <c r="T314" s="40">
        <v>100</v>
      </c>
      <c r="U314" s="40">
        <v>1455196000</v>
      </c>
      <c r="V314" s="40">
        <v>100</v>
      </c>
      <c r="W314" s="40">
        <v>0</v>
      </c>
      <c r="X314" s="40">
        <v>0</v>
      </c>
      <c r="Y314" s="40">
        <v>0</v>
      </c>
    </row>
    <row r="315" spans="1:25" ht="64.5" x14ac:dyDescent="0.25">
      <c r="A315" s="41" t="s">
        <v>833</v>
      </c>
      <c r="B315" s="46" t="s">
        <v>834</v>
      </c>
      <c r="C315" s="45">
        <v>1455196000</v>
      </c>
      <c r="D315" s="45">
        <v>0</v>
      </c>
      <c r="E315" s="45">
        <v>0</v>
      </c>
      <c r="F315" s="45">
        <v>0</v>
      </c>
      <c r="G315" s="45">
        <v>0</v>
      </c>
      <c r="H315" s="45">
        <v>1455196000</v>
      </c>
      <c r="I315" s="45">
        <v>0</v>
      </c>
      <c r="J315" s="45">
        <v>0</v>
      </c>
      <c r="K315" s="45">
        <v>0</v>
      </c>
      <c r="L315" s="45">
        <v>0</v>
      </c>
      <c r="M315" s="45">
        <v>0</v>
      </c>
      <c r="N315" s="45">
        <v>0</v>
      </c>
      <c r="O315" s="45">
        <v>0</v>
      </c>
      <c r="P315" s="45">
        <v>0</v>
      </c>
      <c r="Q315" s="45">
        <v>1455196000</v>
      </c>
      <c r="R315" s="40">
        <v>100</v>
      </c>
      <c r="S315" s="40">
        <v>1455196000</v>
      </c>
      <c r="T315" s="40">
        <v>100</v>
      </c>
      <c r="U315" s="40">
        <v>1455196000</v>
      </c>
      <c r="V315" s="40">
        <v>100</v>
      </c>
      <c r="W315" s="40">
        <v>0</v>
      </c>
      <c r="X315" s="40">
        <v>0</v>
      </c>
      <c r="Y315" s="40">
        <v>0</v>
      </c>
    </row>
    <row r="316" spans="1:25" ht="26.25" x14ac:dyDescent="0.25">
      <c r="A316" s="50" t="s">
        <v>835</v>
      </c>
      <c r="B316" s="51" t="s">
        <v>836</v>
      </c>
      <c r="C316" s="52">
        <v>1173690000</v>
      </c>
      <c r="D316" s="52">
        <v>889317011</v>
      </c>
      <c r="E316" s="52">
        <v>0</v>
      </c>
      <c r="F316" s="52">
        <v>0</v>
      </c>
      <c r="G316" s="52">
        <v>0</v>
      </c>
      <c r="H316" s="52">
        <v>2063007011</v>
      </c>
      <c r="I316" s="52">
        <v>1943007011</v>
      </c>
      <c r="J316" s="52">
        <v>1943007011</v>
      </c>
      <c r="K316" s="52">
        <v>1666646268</v>
      </c>
      <c r="L316" s="52">
        <v>1666646268</v>
      </c>
      <c r="M316" s="52">
        <v>419499100</v>
      </c>
      <c r="N316" s="52">
        <v>419499100</v>
      </c>
      <c r="O316" s="52">
        <v>419499100</v>
      </c>
      <c r="P316" s="52">
        <v>419499100</v>
      </c>
      <c r="Q316" s="45">
        <v>120000000</v>
      </c>
      <c r="R316" s="40">
        <v>5.8167519237771499</v>
      </c>
      <c r="S316" s="40">
        <v>396360743</v>
      </c>
      <c r="T316" s="40">
        <v>19.212767619624898</v>
      </c>
      <c r="U316" s="40">
        <v>1643507911</v>
      </c>
      <c r="V316" s="40">
        <v>79.665648358768493</v>
      </c>
      <c r="W316" s="40">
        <v>276360743</v>
      </c>
      <c r="X316" s="40">
        <v>1247147168</v>
      </c>
      <c r="Y316" s="40">
        <v>0</v>
      </c>
    </row>
    <row r="317" spans="1:25" ht="26.25" x14ac:dyDescent="0.25">
      <c r="A317" s="50" t="s">
        <v>837</v>
      </c>
      <c r="B317" s="51" t="s">
        <v>838</v>
      </c>
      <c r="C317" s="52">
        <v>1173690000</v>
      </c>
      <c r="D317" s="52">
        <v>244157000</v>
      </c>
      <c r="E317" s="52">
        <v>0</v>
      </c>
      <c r="F317" s="52">
        <v>0</v>
      </c>
      <c r="G317" s="52">
        <v>0</v>
      </c>
      <c r="H317" s="52">
        <v>1417847000</v>
      </c>
      <c r="I317" s="52">
        <v>1297847000</v>
      </c>
      <c r="J317" s="52">
        <v>1297847000</v>
      </c>
      <c r="K317" s="52">
        <v>1246687000</v>
      </c>
      <c r="L317" s="52">
        <v>1246687000</v>
      </c>
      <c r="M317" s="52">
        <v>419499100</v>
      </c>
      <c r="N317" s="52">
        <v>419499100</v>
      </c>
      <c r="O317" s="52">
        <v>419499100</v>
      </c>
      <c r="P317" s="52">
        <v>419499100</v>
      </c>
      <c r="Q317" s="45">
        <v>120000000</v>
      </c>
      <c r="R317" s="40">
        <v>8.4635366157279304</v>
      </c>
      <c r="S317" s="40">
        <v>171160000</v>
      </c>
      <c r="T317" s="40">
        <v>12.071824392899899</v>
      </c>
      <c r="U317" s="40">
        <v>998347900</v>
      </c>
      <c r="V317" s="40">
        <v>70.412950057375696</v>
      </c>
      <c r="W317" s="40">
        <v>51160000</v>
      </c>
      <c r="X317" s="40">
        <v>827187900</v>
      </c>
      <c r="Y317" s="40">
        <v>0</v>
      </c>
    </row>
    <row r="318" spans="1:25" ht="39" x14ac:dyDescent="0.25">
      <c r="A318" s="41" t="s">
        <v>839</v>
      </c>
      <c r="B318" s="46" t="s">
        <v>840</v>
      </c>
      <c r="C318" s="45">
        <v>1173690000</v>
      </c>
      <c r="D318" s="45">
        <v>0</v>
      </c>
      <c r="E318" s="45">
        <v>0</v>
      </c>
      <c r="F318" s="45">
        <v>0</v>
      </c>
      <c r="G318" s="45">
        <v>0</v>
      </c>
      <c r="H318" s="45">
        <v>1173690000</v>
      </c>
      <c r="I318" s="45">
        <v>1173690000</v>
      </c>
      <c r="J318" s="45">
        <v>1173690000</v>
      </c>
      <c r="K318" s="45">
        <v>1172240000</v>
      </c>
      <c r="L318" s="45">
        <v>1172240000</v>
      </c>
      <c r="M318" s="45">
        <v>409172100</v>
      </c>
      <c r="N318" s="45">
        <v>409172100</v>
      </c>
      <c r="O318" s="45">
        <v>409172100</v>
      </c>
      <c r="P318" s="45">
        <v>409172100</v>
      </c>
      <c r="Q318" s="45">
        <v>0</v>
      </c>
      <c r="R318" s="40">
        <v>0</v>
      </c>
      <c r="S318" s="40">
        <v>1450000</v>
      </c>
      <c r="T318" s="40">
        <v>0.12354199149690299</v>
      </c>
      <c r="U318" s="40">
        <v>764517900</v>
      </c>
      <c r="V318" s="40">
        <v>65.137975104158699</v>
      </c>
      <c r="W318" s="40">
        <v>1450000</v>
      </c>
      <c r="X318" s="40">
        <v>763067900</v>
      </c>
      <c r="Y318" s="40">
        <v>0</v>
      </c>
    </row>
    <row r="319" spans="1:25" ht="39" x14ac:dyDescent="0.25">
      <c r="A319" s="41" t="s">
        <v>841</v>
      </c>
      <c r="B319" s="46" t="s">
        <v>842</v>
      </c>
      <c r="C319" s="45">
        <v>0</v>
      </c>
      <c r="D319" s="45">
        <v>82157000</v>
      </c>
      <c r="E319" s="45">
        <v>0</v>
      </c>
      <c r="F319" s="45">
        <v>0</v>
      </c>
      <c r="G319" s="45">
        <v>0</v>
      </c>
      <c r="H319" s="45">
        <v>82157000</v>
      </c>
      <c r="I319" s="45">
        <v>82157000</v>
      </c>
      <c r="J319" s="45">
        <v>82157000</v>
      </c>
      <c r="K319" s="45">
        <v>74447000</v>
      </c>
      <c r="L319" s="45">
        <v>74447000</v>
      </c>
      <c r="M319" s="45">
        <v>10327000</v>
      </c>
      <c r="N319" s="45">
        <v>10327000</v>
      </c>
      <c r="O319" s="45">
        <v>10327000</v>
      </c>
      <c r="P319" s="45">
        <v>10327000</v>
      </c>
      <c r="Q319" s="45">
        <v>0</v>
      </c>
      <c r="R319" s="40">
        <v>0</v>
      </c>
      <c r="S319" s="40">
        <v>7710000</v>
      </c>
      <c r="T319" s="40">
        <v>9.3844711953941804</v>
      </c>
      <c r="U319" s="40">
        <v>71830000</v>
      </c>
      <c r="V319" s="40">
        <v>87.430164197816396</v>
      </c>
      <c r="W319" s="40">
        <v>7710000</v>
      </c>
      <c r="X319" s="40">
        <v>64120000</v>
      </c>
      <c r="Y319" s="40">
        <v>0</v>
      </c>
    </row>
    <row r="320" spans="1:25" ht="39" x14ac:dyDescent="0.25">
      <c r="A320" s="41" t="s">
        <v>843</v>
      </c>
      <c r="B320" s="46" t="s">
        <v>844</v>
      </c>
      <c r="C320" s="45">
        <v>0</v>
      </c>
      <c r="D320" s="45">
        <v>42000000</v>
      </c>
      <c r="E320" s="45">
        <v>0</v>
      </c>
      <c r="F320" s="45">
        <v>0</v>
      </c>
      <c r="G320" s="45">
        <v>0</v>
      </c>
      <c r="H320" s="45">
        <v>42000000</v>
      </c>
      <c r="I320" s="45">
        <v>42000000</v>
      </c>
      <c r="J320" s="45">
        <v>42000000</v>
      </c>
      <c r="K320" s="45">
        <v>0</v>
      </c>
      <c r="L320" s="45">
        <v>0</v>
      </c>
      <c r="M320" s="45">
        <v>0</v>
      </c>
      <c r="N320" s="45">
        <v>0</v>
      </c>
      <c r="O320" s="45">
        <v>0</v>
      </c>
      <c r="P320" s="45">
        <v>0</v>
      </c>
      <c r="Q320" s="45">
        <v>0</v>
      </c>
      <c r="R320" s="40">
        <v>0</v>
      </c>
      <c r="S320" s="40">
        <v>42000000</v>
      </c>
      <c r="T320" s="40">
        <v>100</v>
      </c>
      <c r="U320" s="40">
        <v>42000000</v>
      </c>
      <c r="V320" s="40">
        <v>100</v>
      </c>
      <c r="W320" s="40">
        <v>42000000</v>
      </c>
      <c r="X320" s="40">
        <v>0</v>
      </c>
      <c r="Y320" s="40">
        <v>0</v>
      </c>
    </row>
    <row r="321" spans="1:25" ht="51.75" x14ac:dyDescent="0.25">
      <c r="A321" s="41" t="s">
        <v>845</v>
      </c>
      <c r="B321" s="46" t="s">
        <v>846</v>
      </c>
      <c r="C321" s="45">
        <v>0</v>
      </c>
      <c r="D321" s="45">
        <v>120000000</v>
      </c>
      <c r="E321" s="45">
        <v>0</v>
      </c>
      <c r="F321" s="45">
        <v>0</v>
      </c>
      <c r="G321" s="45">
        <v>0</v>
      </c>
      <c r="H321" s="45">
        <v>120000000</v>
      </c>
      <c r="I321" s="45">
        <v>0</v>
      </c>
      <c r="J321" s="45">
        <v>0</v>
      </c>
      <c r="K321" s="45">
        <v>0</v>
      </c>
      <c r="L321" s="45">
        <v>0</v>
      </c>
      <c r="M321" s="45">
        <v>0</v>
      </c>
      <c r="N321" s="45">
        <v>0</v>
      </c>
      <c r="O321" s="45">
        <v>0</v>
      </c>
      <c r="P321" s="45">
        <v>0</v>
      </c>
      <c r="Q321" s="45">
        <v>120000000</v>
      </c>
      <c r="R321" s="40">
        <v>100</v>
      </c>
      <c r="S321" s="40">
        <v>120000000</v>
      </c>
      <c r="T321" s="40">
        <v>100</v>
      </c>
      <c r="U321" s="40">
        <v>120000000</v>
      </c>
      <c r="V321" s="40">
        <v>100</v>
      </c>
      <c r="W321" s="40">
        <v>0</v>
      </c>
      <c r="X321" s="40">
        <v>0</v>
      </c>
      <c r="Y321" s="40">
        <v>0</v>
      </c>
    </row>
    <row r="322" spans="1:25" ht="26.25" x14ac:dyDescent="0.25">
      <c r="A322" s="50" t="s">
        <v>847</v>
      </c>
      <c r="B322" s="51" t="s">
        <v>848</v>
      </c>
      <c r="C322" s="52">
        <v>0</v>
      </c>
      <c r="D322" s="52">
        <v>2000000</v>
      </c>
      <c r="E322" s="52">
        <v>0</v>
      </c>
      <c r="F322" s="52">
        <v>0</v>
      </c>
      <c r="G322" s="52">
        <v>0</v>
      </c>
      <c r="H322" s="52">
        <v>2000000</v>
      </c>
      <c r="I322" s="52">
        <v>2000000</v>
      </c>
      <c r="J322" s="52">
        <v>2000000</v>
      </c>
      <c r="K322" s="52">
        <v>2000000</v>
      </c>
      <c r="L322" s="52">
        <v>2000000</v>
      </c>
      <c r="M322" s="52">
        <v>0</v>
      </c>
      <c r="N322" s="52">
        <v>0</v>
      </c>
      <c r="O322" s="52">
        <v>0</v>
      </c>
      <c r="P322" s="52">
        <v>0</v>
      </c>
      <c r="Q322" s="45">
        <v>0</v>
      </c>
      <c r="R322" s="40">
        <v>0</v>
      </c>
      <c r="S322" s="40">
        <v>0</v>
      </c>
      <c r="T322" s="40">
        <v>0</v>
      </c>
      <c r="U322" s="40">
        <v>2000000</v>
      </c>
      <c r="V322" s="40">
        <v>100</v>
      </c>
      <c r="W322" s="40">
        <v>0</v>
      </c>
      <c r="X322" s="40">
        <v>2000000</v>
      </c>
      <c r="Y322" s="40">
        <v>0</v>
      </c>
    </row>
    <row r="323" spans="1:25" ht="26.25" x14ac:dyDescent="0.25">
      <c r="A323" s="41" t="s">
        <v>849</v>
      </c>
      <c r="B323" s="46" t="s">
        <v>850</v>
      </c>
      <c r="C323" s="45">
        <v>0</v>
      </c>
      <c r="D323" s="45">
        <v>2000000</v>
      </c>
      <c r="E323" s="45">
        <v>0</v>
      </c>
      <c r="F323" s="45">
        <v>0</v>
      </c>
      <c r="G323" s="45">
        <v>0</v>
      </c>
      <c r="H323" s="45">
        <v>2000000</v>
      </c>
      <c r="I323" s="45">
        <v>2000000</v>
      </c>
      <c r="J323" s="45">
        <v>2000000</v>
      </c>
      <c r="K323" s="45">
        <v>2000000</v>
      </c>
      <c r="L323" s="45">
        <v>2000000</v>
      </c>
      <c r="M323" s="45">
        <v>0</v>
      </c>
      <c r="N323" s="45">
        <v>0</v>
      </c>
      <c r="O323" s="45">
        <v>0</v>
      </c>
      <c r="P323" s="45">
        <v>0</v>
      </c>
      <c r="Q323" s="45">
        <v>0</v>
      </c>
      <c r="R323" s="40">
        <v>0</v>
      </c>
      <c r="S323" s="40">
        <v>0</v>
      </c>
      <c r="T323" s="40">
        <v>0</v>
      </c>
      <c r="U323" s="40">
        <v>2000000</v>
      </c>
      <c r="V323" s="40">
        <v>100</v>
      </c>
      <c r="W323" s="40">
        <v>0</v>
      </c>
      <c r="X323" s="40">
        <v>2000000</v>
      </c>
      <c r="Y323" s="40">
        <v>0</v>
      </c>
    </row>
    <row r="324" spans="1:25" ht="15.75" x14ac:dyDescent="0.25">
      <c r="A324" s="50" t="s">
        <v>851</v>
      </c>
      <c r="B324" s="51" t="s">
        <v>852</v>
      </c>
      <c r="C324" s="52">
        <v>0</v>
      </c>
      <c r="D324" s="52">
        <v>643160011</v>
      </c>
      <c r="E324" s="52">
        <v>0</v>
      </c>
      <c r="F324" s="52">
        <v>0</v>
      </c>
      <c r="G324" s="52">
        <v>0</v>
      </c>
      <c r="H324" s="52">
        <v>643160011</v>
      </c>
      <c r="I324" s="52">
        <v>643160011</v>
      </c>
      <c r="J324" s="52">
        <v>643160011</v>
      </c>
      <c r="K324" s="52">
        <v>417959268</v>
      </c>
      <c r="L324" s="52">
        <v>417959268</v>
      </c>
      <c r="M324" s="52">
        <v>0</v>
      </c>
      <c r="N324" s="52">
        <v>0</v>
      </c>
      <c r="O324" s="52">
        <v>0</v>
      </c>
      <c r="P324" s="52">
        <v>0</v>
      </c>
      <c r="Q324" s="45">
        <v>0</v>
      </c>
      <c r="R324" s="40">
        <v>0</v>
      </c>
      <c r="S324" s="40">
        <v>225200743</v>
      </c>
      <c r="T324" s="40">
        <v>35.0147302612693</v>
      </c>
      <c r="U324" s="40">
        <v>643160011</v>
      </c>
      <c r="V324" s="40">
        <v>100</v>
      </c>
      <c r="W324" s="40">
        <v>225200743</v>
      </c>
      <c r="X324" s="40">
        <v>417959268</v>
      </c>
      <c r="Y324" s="40">
        <v>0</v>
      </c>
    </row>
    <row r="325" spans="1:25" ht="26.25" x14ac:dyDescent="0.25">
      <c r="A325" s="41" t="s">
        <v>853</v>
      </c>
      <c r="B325" s="46" t="s">
        <v>854</v>
      </c>
      <c r="C325" s="45">
        <v>0</v>
      </c>
      <c r="D325" s="45">
        <v>536277735</v>
      </c>
      <c r="E325" s="45">
        <v>0</v>
      </c>
      <c r="F325" s="45">
        <v>0</v>
      </c>
      <c r="G325" s="45">
        <v>0</v>
      </c>
      <c r="H325" s="45">
        <v>536277735</v>
      </c>
      <c r="I325" s="45">
        <v>536277735</v>
      </c>
      <c r="J325" s="45">
        <v>536277735</v>
      </c>
      <c r="K325" s="45">
        <v>311076992</v>
      </c>
      <c r="L325" s="45">
        <v>311076992</v>
      </c>
      <c r="M325" s="45">
        <v>0</v>
      </c>
      <c r="N325" s="45">
        <v>0</v>
      </c>
      <c r="O325" s="45">
        <v>0</v>
      </c>
      <c r="P325" s="45">
        <v>0</v>
      </c>
      <c r="Q325" s="45">
        <v>0</v>
      </c>
      <c r="R325" s="40">
        <v>0</v>
      </c>
      <c r="S325" s="40">
        <v>225200743</v>
      </c>
      <c r="T325" s="40">
        <v>41.99330464465389</v>
      </c>
      <c r="U325" s="40">
        <v>536277735</v>
      </c>
      <c r="V325" s="40">
        <v>100</v>
      </c>
      <c r="W325" s="40">
        <v>225200743</v>
      </c>
      <c r="X325" s="40">
        <v>311076992</v>
      </c>
      <c r="Y325" s="40">
        <v>0</v>
      </c>
    </row>
    <row r="326" spans="1:25" ht="26.25" x14ac:dyDescent="0.25">
      <c r="A326" s="41" t="s">
        <v>855</v>
      </c>
      <c r="B326" s="46" t="s">
        <v>856</v>
      </c>
      <c r="C326" s="45">
        <v>0</v>
      </c>
      <c r="D326" s="45">
        <v>106882276</v>
      </c>
      <c r="E326" s="45">
        <v>0</v>
      </c>
      <c r="F326" s="45">
        <v>0</v>
      </c>
      <c r="G326" s="45">
        <v>0</v>
      </c>
      <c r="H326" s="45">
        <v>106882276</v>
      </c>
      <c r="I326" s="45">
        <v>106882276</v>
      </c>
      <c r="J326" s="45">
        <v>106882276</v>
      </c>
      <c r="K326" s="45">
        <v>106882276</v>
      </c>
      <c r="L326" s="45">
        <v>106882276</v>
      </c>
      <c r="M326" s="45">
        <v>0</v>
      </c>
      <c r="N326" s="45">
        <v>0</v>
      </c>
      <c r="O326" s="45">
        <v>0</v>
      </c>
      <c r="P326" s="45">
        <v>0</v>
      </c>
      <c r="Q326" s="45">
        <v>0</v>
      </c>
      <c r="R326" s="40">
        <v>0</v>
      </c>
      <c r="S326" s="40">
        <v>0</v>
      </c>
      <c r="T326" s="40">
        <v>0</v>
      </c>
      <c r="U326" s="40">
        <v>106882276</v>
      </c>
      <c r="V326" s="40">
        <v>100</v>
      </c>
      <c r="W326" s="40">
        <v>0</v>
      </c>
      <c r="X326" s="40">
        <v>106882276</v>
      </c>
      <c r="Y326" s="40">
        <v>0</v>
      </c>
    </row>
    <row r="327" spans="1:25" ht="15.75" x14ac:dyDescent="0.25">
      <c r="A327" s="50" t="s">
        <v>857</v>
      </c>
      <c r="B327" s="51" t="s">
        <v>858</v>
      </c>
      <c r="C327" s="52">
        <v>80000000</v>
      </c>
      <c r="D327" s="52">
        <v>96760174</v>
      </c>
      <c r="E327" s="52">
        <v>0</v>
      </c>
      <c r="F327" s="52">
        <v>0</v>
      </c>
      <c r="G327" s="52">
        <v>80000000</v>
      </c>
      <c r="H327" s="52">
        <v>96760174</v>
      </c>
      <c r="I327" s="52">
        <v>96760174</v>
      </c>
      <c r="J327" s="52">
        <v>96760174</v>
      </c>
      <c r="K327" s="52">
        <v>96760174</v>
      </c>
      <c r="L327" s="52">
        <v>96760174</v>
      </c>
      <c r="M327" s="52">
        <v>0</v>
      </c>
      <c r="N327" s="52">
        <v>0</v>
      </c>
      <c r="O327" s="52">
        <v>0</v>
      </c>
      <c r="P327" s="52">
        <v>0</v>
      </c>
      <c r="Q327" s="45">
        <v>0</v>
      </c>
      <c r="R327" s="40">
        <v>0</v>
      </c>
      <c r="S327" s="40">
        <v>0</v>
      </c>
      <c r="T327" s="40">
        <v>0</v>
      </c>
      <c r="U327" s="40">
        <v>96760174</v>
      </c>
      <c r="V327" s="40">
        <v>100</v>
      </c>
      <c r="W327" s="40">
        <v>0</v>
      </c>
      <c r="X327" s="40">
        <v>96760174</v>
      </c>
      <c r="Y327" s="40">
        <v>0</v>
      </c>
    </row>
    <row r="328" spans="1:25" ht="15.75" x14ac:dyDescent="0.25">
      <c r="A328" s="50" t="s">
        <v>859</v>
      </c>
      <c r="B328" s="51" t="s">
        <v>860</v>
      </c>
      <c r="C328" s="52">
        <v>80000000</v>
      </c>
      <c r="D328" s="52">
        <v>96760174</v>
      </c>
      <c r="E328" s="52">
        <v>0</v>
      </c>
      <c r="F328" s="52">
        <v>0</v>
      </c>
      <c r="G328" s="52">
        <v>80000000</v>
      </c>
      <c r="H328" s="52">
        <v>96760174</v>
      </c>
      <c r="I328" s="52">
        <v>96760174</v>
      </c>
      <c r="J328" s="52">
        <v>96760174</v>
      </c>
      <c r="K328" s="52">
        <v>96760174</v>
      </c>
      <c r="L328" s="52">
        <v>96760174</v>
      </c>
      <c r="M328" s="52">
        <v>0</v>
      </c>
      <c r="N328" s="52">
        <v>0</v>
      </c>
      <c r="O328" s="52">
        <v>0</v>
      </c>
      <c r="P328" s="52">
        <v>0</v>
      </c>
      <c r="Q328" s="45">
        <v>0</v>
      </c>
      <c r="R328" s="40">
        <v>0</v>
      </c>
      <c r="S328" s="40">
        <v>0</v>
      </c>
      <c r="T328" s="40">
        <v>0</v>
      </c>
      <c r="U328" s="40">
        <v>96760174</v>
      </c>
      <c r="V328" s="40">
        <v>100</v>
      </c>
      <c r="W328" s="40">
        <v>0</v>
      </c>
      <c r="X328" s="40">
        <v>96760174</v>
      </c>
      <c r="Y328" s="40">
        <v>0</v>
      </c>
    </row>
    <row r="329" spans="1:25" ht="15.75" x14ac:dyDescent="0.25">
      <c r="A329" s="41" t="s">
        <v>861</v>
      </c>
      <c r="B329" s="46" t="s">
        <v>862</v>
      </c>
      <c r="C329" s="45">
        <v>80000000</v>
      </c>
      <c r="D329" s="45">
        <v>0</v>
      </c>
      <c r="E329" s="45">
        <v>0</v>
      </c>
      <c r="F329" s="45">
        <v>0</v>
      </c>
      <c r="G329" s="45">
        <v>80000000</v>
      </c>
      <c r="H329" s="45">
        <v>0</v>
      </c>
      <c r="I329" s="45">
        <v>0</v>
      </c>
      <c r="J329" s="45">
        <v>0</v>
      </c>
      <c r="K329" s="45">
        <v>0</v>
      </c>
      <c r="L329" s="45">
        <v>0</v>
      </c>
      <c r="M329" s="45">
        <v>0</v>
      </c>
      <c r="N329" s="45">
        <v>0</v>
      </c>
      <c r="O329" s="45">
        <v>0</v>
      </c>
      <c r="P329" s="45">
        <v>0</v>
      </c>
      <c r="Q329" s="45">
        <v>0</v>
      </c>
      <c r="R329" s="40">
        <v>0</v>
      </c>
      <c r="S329" s="40">
        <v>0</v>
      </c>
      <c r="T329" s="40">
        <v>0</v>
      </c>
      <c r="U329" s="40">
        <v>0</v>
      </c>
      <c r="V329" s="40">
        <v>0</v>
      </c>
      <c r="W329" s="40">
        <v>0</v>
      </c>
      <c r="X329" s="40">
        <v>0</v>
      </c>
      <c r="Y329" s="40">
        <v>0</v>
      </c>
    </row>
    <row r="330" spans="1:25" ht="15.75" x14ac:dyDescent="0.25">
      <c r="A330" s="41" t="s">
        <v>863</v>
      </c>
      <c r="B330" s="46" t="s">
        <v>864</v>
      </c>
      <c r="C330" s="45">
        <v>0</v>
      </c>
      <c r="D330" s="45">
        <v>68874372</v>
      </c>
      <c r="E330" s="45">
        <v>0</v>
      </c>
      <c r="F330" s="45">
        <v>0</v>
      </c>
      <c r="G330" s="45">
        <v>0</v>
      </c>
      <c r="H330" s="45">
        <v>68874372</v>
      </c>
      <c r="I330" s="45">
        <v>68874372</v>
      </c>
      <c r="J330" s="45">
        <v>68874372</v>
      </c>
      <c r="K330" s="45">
        <v>68874372</v>
      </c>
      <c r="L330" s="45">
        <v>68874372</v>
      </c>
      <c r="M330" s="45">
        <v>0</v>
      </c>
      <c r="N330" s="45">
        <v>0</v>
      </c>
      <c r="O330" s="45">
        <v>0</v>
      </c>
      <c r="P330" s="45">
        <v>0</v>
      </c>
      <c r="Q330" s="45">
        <v>0</v>
      </c>
      <c r="R330" s="40">
        <v>0</v>
      </c>
      <c r="S330" s="40">
        <v>0</v>
      </c>
      <c r="T330" s="40">
        <v>0</v>
      </c>
      <c r="U330" s="40">
        <v>68874372</v>
      </c>
      <c r="V330" s="40">
        <v>100</v>
      </c>
      <c r="W330" s="40">
        <v>0</v>
      </c>
      <c r="X330" s="40">
        <v>68874372</v>
      </c>
      <c r="Y330" s="40">
        <v>0</v>
      </c>
    </row>
    <row r="331" spans="1:25" ht="26.25" x14ac:dyDescent="0.25">
      <c r="A331" s="41" t="s">
        <v>865</v>
      </c>
      <c r="B331" s="46" t="s">
        <v>866</v>
      </c>
      <c r="C331" s="45">
        <v>0</v>
      </c>
      <c r="D331" s="45">
        <v>27885802</v>
      </c>
      <c r="E331" s="45">
        <v>0</v>
      </c>
      <c r="F331" s="45">
        <v>0</v>
      </c>
      <c r="G331" s="45">
        <v>0</v>
      </c>
      <c r="H331" s="45">
        <v>27885802</v>
      </c>
      <c r="I331" s="45">
        <v>27885802</v>
      </c>
      <c r="J331" s="45">
        <v>27885802</v>
      </c>
      <c r="K331" s="45">
        <v>27885802</v>
      </c>
      <c r="L331" s="45">
        <v>27885802</v>
      </c>
      <c r="M331" s="45">
        <v>0</v>
      </c>
      <c r="N331" s="45">
        <v>0</v>
      </c>
      <c r="O331" s="45">
        <v>0</v>
      </c>
      <c r="P331" s="45">
        <v>0</v>
      </c>
      <c r="Q331" s="45">
        <v>0</v>
      </c>
      <c r="R331" s="40">
        <v>0</v>
      </c>
      <c r="S331" s="40">
        <v>0</v>
      </c>
      <c r="T331" s="40">
        <v>0</v>
      </c>
      <c r="U331" s="40">
        <v>27885802</v>
      </c>
      <c r="V331" s="40">
        <v>100</v>
      </c>
      <c r="W331" s="40">
        <v>0</v>
      </c>
      <c r="X331" s="40">
        <v>27885802</v>
      </c>
      <c r="Y331" s="40">
        <v>0</v>
      </c>
    </row>
    <row r="332" spans="1:25" ht="39" x14ac:dyDescent="0.25">
      <c r="A332" s="50" t="s">
        <v>867</v>
      </c>
      <c r="B332" s="51" t="s">
        <v>868</v>
      </c>
      <c r="C332" s="52">
        <v>1873021658</v>
      </c>
      <c r="D332" s="52">
        <v>484858800</v>
      </c>
      <c r="E332" s="52">
        <v>0</v>
      </c>
      <c r="F332" s="52">
        <v>0</v>
      </c>
      <c r="G332" s="52">
        <v>250000000</v>
      </c>
      <c r="H332" s="52">
        <v>2107880458</v>
      </c>
      <c r="I332" s="52">
        <v>550571658</v>
      </c>
      <c r="J332" s="52">
        <v>550571658</v>
      </c>
      <c r="K332" s="52">
        <v>378021658</v>
      </c>
      <c r="L332" s="52">
        <v>378021658</v>
      </c>
      <c r="M332" s="52">
        <v>0</v>
      </c>
      <c r="N332" s="52">
        <v>0</v>
      </c>
      <c r="O332" s="52">
        <v>0</v>
      </c>
      <c r="P332" s="52">
        <v>0</v>
      </c>
      <c r="Q332" s="45">
        <v>1557308800</v>
      </c>
      <c r="R332" s="40">
        <v>73.880318691203499</v>
      </c>
      <c r="S332" s="40">
        <v>1729858800</v>
      </c>
      <c r="T332" s="40">
        <v>82.066266776879999</v>
      </c>
      <c r="U332" s="40">
        <v>2107880458</v>
      </c>
      <c r="V332" s="40">
        <v>100</v>
      </c>
      <c r="W332" s="40">
        <v>172550000</v>
      </c>
      <c r="X332" s="40">
        <v>378021658</v>
      </c>
      <c r="Y332" s="40">
        <v>0</v>
      </c>
    </row>
    <row r="333" spans="1:25" ht="39" x14ac:dyDescent="0.25">
      <c r="A333" s="50" t="s">
        <v>869</v>
      </c>
      <c r="B333" s="51" t="s">
        <v>870</v>
      </c>
      <c r="C333" s="52">
        <v>150000000</v>
      </c>
      <c r="D333" s="52">
        <v>0</v>
      </c>
      <c r="E333" s="52">
        <v>0</v>
      </c>
      <c r="F333" s="52">
        <v>0</v>
      </c>
      <c r="G333" s="52">
        <v>150000000</v>
      </c>
      <c r="H333" s="52">
        <v>0</v>
      </c>
      <c r="I333" s="52">
        <v>0</v>
      </c>
      <c r="J333" s="52">
        <v>0</v>
      </c>
      <c r="K333" s="52">
        <v>0</v>
      </c>
      <c r="L333" s="52">
        <v>0</v>
      </c>
      <c r="M333" s="52">
        <v>0</v>
      </c>
      <c r="N333" s="52">
        <v>0</v>
      </c>
      <c r="O333" s="52">
        <v>0</v>
      </c>
      <c r="P333" s="52">
        <v>0</v>
      </c>
      <c r="Q333" s="45">
        <v>0</v>
      </c>
      <c r="R333" s="40">
        <v>0</v>
      </c>
      <c r="S333" s="40">
        <v>0</v>
      </c>
      <c r="T333" s="40">
        <v>0</v>
      </c>
      <c r="U333" s="40">
        <v>0</v>
      </c>
      <c r="V333" s="40">
        <v>0</v>
      </c>
      <c r="W333" s="40">
        <v>0</v>
      </c>
      <c r="X333" s="40">
        <v>0</v>
      </c>
      <c r="Y333" s="40">
        <v>0</v>
      </c>
    </row>
    <row r="334" spans="1:25" ht="39" x14ac:dyDescent="0.25">
      <c r="A334" s="50" t="s">
        <v>871</v>
      </c>
      <c r="B334" s="51" t="s">
        <v>870</v>
      </c>
      <c r="C334" s="52">
        <v>150000000</v>
      </c>
      <c r="D334" s="52">
        <v>0</v>
      </c>
      <c r="E334" s="52">
        <v>0</v>
      </c>
      <c r="F334" s="52">
        <v>0</v>
      </c>
      <c r="G334" s="52">
        <v>150000000</v>
      </c>
      <c r="H334" s="52">
        <v>0</v>
      </c>
      <c r="I334" s="52">
        <v>0</v>
      </c>
      <c r="J334" s="52">
        <v>0</v>
      </c>
      <c r="K334" s="52">
        <v>0</v>
      </c>
      <c r="L334" s="52">
        <v>0</v>
      </c>
      <c r="M334" s="52">
        <v>0</v>
      </c>
      <c r="N334" s="52">
        <v>0</v>
      </c>
      <c r="O334" s="52">
        <v>0</v>
      </c>
      <c r="P334" s="52">
        <v>0</v>
      </c>
      <c r="Q334" s="45">
        <v>0</v>
      </c>
      <c r="R334" s="40">
        <v>0</v>
      </c>
      <c r="S334" s="40">
        <v>0</v>
      </c>
      <c r="T334" s="40">
        <v>0</v>
      </c>
      <c r="U334" s="40">
        <v>0</v>
      </c>
      <c r="V334" s="40">
        <v>0</v>
      </c>
      <c r="W334" s="40">
        <v>0</v>
      </c>
      <c r="X334" s="40">
        <v>0</v>
      </c>
      <c r="Y334" s="40">
        <v>0</v>
      </c>
    </row>
    <row r="335" spans="1:25" ht="39" x14ac:dyDescent="0.25">
      <c r="A335" s="41" t="s">
        <v>872</v>
      </c>
      <c r="B335" s="46" t="s">
        <v>873</v>
      </c>
      <c r="C335" s="45">
        <v>150000000</v>
      </c>
      <c r="D335" s="45">
        <v>0</v>
      </c>
      <c r="E335" s="45">
        <v>0</v>
      </c>
      <c r="F335" s="45">
        <v>0</v>
      </c>
      <c r="G335" s="45">
        <v>150000000</v>
      </c>
      <c r="H335" s="45">
        <v>0</v>
      </c>
      <c r="I335" s="45">
        <v>0</v>
      </c>
      <c r="J335" s="45">
        <v>0</v>
      </c>
      <c r="K335" s="45">
        <v>0</v>
      </c>
      <c r="L335" s="45">
        <v>0</v>
      </c>
      <c r="M335" s="45">
        <v>0</v>
      </c>
      <c r="N335" s="45">
        <v>0</v>
      </c>
      <c r="O335" s="45">
        <v>0</v>
      </c>
      <c r="P335" s="45">
        <v>0</v>
      </c>
      <c r="Q335" s="45">
        <v>0</v>
      </c>
      <c r="R335" s="40">
        <v>0</v>
      </c>
      <c r="S335" s="40">
        <v>0</v>
      </c>
      <c r="T335" s="40">
        <v>0</v>
      </c>
      <c r="U335" s="40">
        <v>0</v>
      </c>
      <c r="V335" s="40">
        <v>0</v>
      </c>
      <c r="W335" s="40">
        <v>0</v>
      </c>
      <c r="X335" s="40">
        <v>0</v>
      </c>
      <c r="Y335" s="40">
        <v>0</v>
      </c>
    </row>
    <row r="336" spans="1:25" ht="26.25" x14ac:dyDescent="0.25">
      <c r="A336" s="50" t="s">
        <v>874</v>
      </c>
      <c r="B336" s="51" t="s">
        <v>875</v>
      </c>
      <c r="C336" s="52">
        <v>1723021658</v>
      </c>
      <c r="D336" s="52">
        <v>220000000</v>
      </c>
      <c r="E336" s="52">
        <v>0</v>
      </c>
      <c r="F336" s="52">
        <v>0</v>
      </c>
      <c r="G336" s="52">
        <v>100000000</v>
      </c>
      <c r="H336" s="52">
        <v>1843021658</v>
      </c>
      <c r="I336" s="52">
        <v>550571658</v>
      </c>
      <c r="J336" s="52">
        <v>550571658</v>
      </c>
      <c r="K336" s="52">
        <v>378021658</v>
      </c>
      <c r="L336" s="52">
        <v>378021658</v>
      </c>
      <c r="M336" s="52">
        <v>0</v>
      </c>
      <c r="N336" s="52">
        <v>0</v>
      </c>
      <c r="O336" s="52">
        <v>0</v>
      </c>
      <c r="P336" s="52">
        <v>0</v>
      </c>
      <c r="Q336" s="45">
        <v>1292450000</v>
      </c>
      <c r="R336" s="40">
        <v>70.126685402196188</v>
      </c>
      <c r="S336" s="40">
        <v>1465000000</v>
      </c>
      <c r="T336" s="40">
        <v>79.489027903762207</v>
      </c>
      <c r="U336" s="40">
        <v>1843021658</v>
      </c>
      <c r="V336" s="40">
        <v>100</v>
      </c>
      <c r="W336" s="40">
        <v>172550000</v>
      </c>
      <c r="X336" s="40">
        <v>378021658</v>
      </c>
      <c r="Y336" s="40">
        <v>0</v>
      </c>
    </row>
    <row r="337" spans="1:25" ht="39" x14ac:dyDescent="0.25">
      <c r="A337" s="41" t="s">
        <v>876</v>
      </c>
      <c r="B337" s="46" t="s">
        <v>877</v>
      </c>
      <c r="C337" s="45">
        <v>523021658</v>
      </c>
      <c r="D337" s="45">
        <v>0</v>
      </c>
      <c r="E337" s="45">
        <v>0</v>
      </c>
      <c r="F337" s="45">
        <v>0</v>
      </c>
      <c r="G337" s="45">
        <v>100000000</v>
      </c>
      <c r="H337" s="45">
        <v>423021658</v>
      </c>
      <c r="I337" s="45">
        <v>423021658</v>
      </c>
      <c r="J337" s="45">
        <v>423021658</v>
      </c>
      <c r="K337" s="45">
        <v>288021658</v>
      </c>
      <c r="L337" s="45">
        <v>288021658</v>
      </c>
      <c r="M337" s="45">
        <v>0</v>
      </c>
      <c r="N337" s="45">
        <v>0</v>
      </c>
      <c r="O337" s="45">
        <v>0</v>
      </c>
      <c r="P337" s="45">
        <v>0</v>
      </c>
      <c r="Q337" s="45">
        <v>0</v>
      </c>
      <c r="R337" s="40">
        <v>0</v>
      </c>
      <c r="S337" s="40">
        <v>135000000</v>
      </c>
      <c r="T337" s="40">
        <v>31.9132596279503</v>
      </c>
      <c r="U337" s="40">
        <v>423021658</v>
      </c>
      <c r="V337" s="40">
        <v>100</v>
      </c>
      <c r="W337" s="40">
        <v>135000000</v>
      </c>
      <c r="X337" s="40">
        <v>288021658</v>
      </c>
      <c r="Y337" s="40">
        <v>0</v>
      </c>
    </row>
    <row r="338" spans="1:25" ht="26.25" x14ac:dyDescent="0.25">
      <c r="A338" s="41" t="s">
        <v>878</v>
      </c>
      <c r="B338" s="46" t="s">
        <v>879</v>
      </c>
      <c r="C338" s="45">
        <v>1100000000</v>
      </c>
      <c r="D338" s="45">
        <v>0</v>
      </c>
      <c r="E338" s="45">
        <v>0</v>
      </c>
      <c r="F338" s="45">
        <v>0</v>
      </c>
      <c r="G338" s="45">
        <v>0</v>
      </c>
      <c r="H338" s="45">
        <v>1100000000</v>
      </c>
      <c r="I338" s="45">
        <v>0</v>
      </c>
      <c r="J338" s="45">
        <v>0</v>
      </c>
      <c r="K338" s="45">
        <v>0</v>
      </c>
      <c r="L338" s="45">
        <v>0</v>
      </c>
      <c r="M338" s="45">
        <v>0</v>
      </c>
      <c r="N338" s="45">
        <v>0</v>
      </c>
      <c r="O338" s="45">
        <v>0</v>
      </c>
      <c r="P338" s="45">
        <v>0</v>
      </c>
      <c r="Q338" s="45">
        <v>1100000000</v>
      </c>
      <c r="R338" s="40">
        <v>100</v>
      </c>
      <c r="S338" s="40">
        <v>1100000000</v>
      </c>
      <c r="T338" s="40">
        <v>100</v>
      </c>
      <c r="U338" s="40">
        <v>1100000000</v>
      </c>
      <c r="V338" s="40">
        <v>100</v>
      </c>
      <c r="W338" s="40">
        <v>0</v>
      </c>
      <c r="X338" s="40">
        <v>0</v>
      </c>
      <c r="Y338" s="40">
        <v>0</v>
      </c>
    </row>
    <row r="339" spans="1:25" ht="15.75" x14ac:dyDescent="0.25">
      <c r="A339" s="41" t="s">
        <v>880</v>
      </c>
      <c r="B339" s="46" t="s">
        <v>881</v>
      </c>
      <c r="C339" s="45">
        <v>100000000</v>
      </c>
      <c r="D339" s="45">
        <v>0</v>
      </c>
      <c r="E339" s="45">
        <v>0</v>
      </c>
      <c r="F339" s="45">
        <v>0</v>
      </c>
      <c r="G339" s="45">
        <v>0</v>
      </c>
      <c r="H339" s="45">
        <v>100000000</v>
      </c>
      <c r="I339" s="45">
        <v>0</v>
      </c>
      <c r="J339" s="45">
        <v>0</v>
      </c>
      <c r="K339" s="45">
        <v>0</v>
      </c>
      <c r="L339" s="45">
        <v>0</v>
      </c>
      <c r="M339" s="45">
        <v>0</v>
      </c>
      <c r="N339" s="45">
        <v>0</v>
      </c>
      <c r="O339" s="45">
        <v>0</v>
      </c>
      <c r="P339" s="45">
        <v>0</v>
      </c>
      <c r="Q339" s="45">
        <v>100000000</v>
      </c>
      <c r="R339" s="40">
        <v>100</v>
      </c>
      <c r="S339" s="40">
        <v>100000000</v>
      </c>
      <c r="T339" s="40">
        <v>100</v>
      </c>
      <c r="U339" s="40">
        <v>100000000</v>
      </c>
      <c r="V339" s="40">
        <v>100</v>
      </c>
      <c r="W339" s="40">
        <v>0</v>
      </c>
      <c r="X339" s="40">
        <v>0</v>
      </c>
      <c r="Y339" s="40">
        <v>0</v>
      </c>
    </row>
    <row r="340" spans="1:25" ht="26.25" x14ac:dyDescent="0.25">
      <c r="A340" s="41" t="s">
        <v>882</v>
      </c>
      <c r="B340" s="46" t="s">
        <v>883</v>
      </c>
      <c r="C340" s="45">
        <v>0</v>
      </c>
      <c r="D340" s="45">
        <v>20000000</v>
      </c>
      <c r="E340" s="45">
        <v>0</v>
      </c>
      <c r="F340" s="45">
        <v>0</v>
      </c>
      <c r="G340" s="45">
        <v>0</v>
      </c>
      <c r="H340" s="45">
        <v>20000000</v>
      </c>
      <c r="I340" s="45">
        <v>0</v>
      </c>
      <c r="J340" s="45">
        <v>0</v>
      </c>
      <c r="K340" s="45">
        <v>0</v>
      </c>
      <c r="L340" s="45">
        <v>0</v>
      </c>
      <c r="M340" s="45">
        <v>0</v>
      </c>
      <c r="N340" s="45">
        <v>0</v>
      </c>
      <c r="O340" s="45">
        <v>0</v>
      </c>
      <c r="P340" s="45">
        <v>0</v>
      </c>
      <c r="Q340" s="45">
        <v>20000000</v>
      </c>
      <c r="R340" s="40">
        <v>100</v>
      </c>
      <c r="S340" s="40">
        <v>20000000</v>
      </c>
      <c r="T340" s="40">
        <v>100</v>
      </c>
      <c r="U340" s="40">
        <v>20000000</v>
      </c>
      <c r="V340" s="40">
        <v>100</v>
      </c>
      <c r="W340" s="40">
        <v>0</v>
      </c>
      <c r="X340" s="40">
        <v>0</v>
      </c>
      <c r="Y340" s="40">
        <v>0</v>
      </c>
    </row>
    <row r="341" spans="1:25" ht="26.25" x14ac:dyDescent="0.25">
      <c r="A341" s="41" t="s">
        <v>884</v>
      </c>
      <c r="B341" s="46" t="s">
        <v>885</v>
      </c>
      <c r="C341" s="45">
        <v>0</v>
      </c>
      <c r="D341" s="45">
        <v>200000000</v>
      </c>
      <c r="E341" s="45">
        <v>0</v>
      </c>
      <c r="F341" s="45">
        <v>0</v>
      </c>
      <c r="G341" s="45">
        <v>0</v>
      </c>
      <c r="H341" s="45">
        <v>200000000</v>
      </c>
      <c r="I341" s="45">
        <v>127550000</v>
      </c>
      <c r="J341" s="45">
        <v>127550000</v>
      </c>
      <c r="K341" s="45">
        <v>90000000</v>
      </c>
      <c r="L341" s="45">
        <v>90000000</v>
      </c>
      <c r="M341" s="45">
        <v>0</v>
      </c>
      <c r="N341" s="45">
        <v>0</v>
      </c>
      <c r="O341" s="45">
        <v>0</v>
      </c>
      <c r="P341" s="45">
        <v>0</v>
      </c>
      <c r="Q341" s="45">
        <v>72450000</v>
      </c>
      <c r="R341" s="40">
        <v>36.225000000000001</v>
      </c>
      <c r="S341" s="40">
        <v>110000000</v>
      </c>
      <c r="T341" s="40">
        <v>55</v>
      </c>
      <c r="U341" s="40">
        <v>200000000</v>
      </c>
      <c r="V341" s="40">
        <v>100</v>
      </c>
      <c r="W341" s="40">
        <v>37550000</v>
      </c>
      <c r="X341" s="40">
        <v>90000000</v>
      </c>
      <c r="Y341" s="40">
        <v>0</v>
      </c>
    </row>
    <row r="342" spans="1:25" ht="26.25" x14ac:dyDescent="0.25">
      <c r="A342" s="50" t="s">
        <v>886</v>
      </c>
      <c r="B342" s="51" t="s">
        <v>887</v>
      </c>
      <c r="C342" s="52">
        <v>0</v>
      </c>
      <c r="D342" s="52">
        <v>264858800</v>
      </c>
      <c r="E342" s="52">
        <v>0</v>
      </c>
      <c r="F342" s="52">
        <v>0</v>
      </c>
      <c r="G342" s="52">
        <v>0</v>
      </c>
      <c r="H342" s="52">
        <v>264858800</v>
      </c>
      <c r="I342" s="52">
        <v>0</v>
      </c>
      <c r="J342" s="52">
        <v>0</v>
      </c>
      <c r="K342" s="52">
        <v>0</v>
      </c>
      <c r="L342" s="52">
        <v>0</v>
      </c>
      <c r="M342" s="52">
        <v>0</v>
      </c>
      <c r="N342" s="52">
        <v>0</v>
      </c>
      <c r="O342" s="52">
        <v>0</v>
      </c>
      <c r="P342" s="52">
        <v>0</v>
      </c>
      <c r="Q342" s="45">
        <v>264858800</v>
      </c>
      <c r="R342" s="40">
        <v>100</v>
      </c>
      <c r="S342" s="40">
        <v>264858800</v>
      </c>
      <c r="T342" s="40">
        <v>100</v>
      </c>
      <c r="U342" s="40">
        <v>264858800</v>
      </c>
      <c r="V342" s="40">
        <v>100</v>
      </c>
      <c r="W342" s="40">
        <v>0</v>
      </c>
      <c r="X342" s="40">
        <v>0</v>
      </c>
      <c r="Y342" s="40">
        <v>0</v>
      </c>
    </row>
    <row r="343" spans="1:25" ht="39" x14ac:dyDescent="0.25">
      <c r="A343" s="41" t="s">
        <v>888</v>
      </c>
      <c r="B343" s="46" t="s">
        <v>889</v>
      </c>
      <c r="C343" s="45">
        <v>0</v>
      </c>
      <c r="D343" s="45">
        <v>264858800</v>
      </c>
      <c r="E343" s="45">
        <v>0</v>
      </c>
      <c r="F343" s="45">
        <v>0</v>
      </c>
      <c r="G343" s="45">
        <v>0</v>
      </c>
      <c r="H343" s="45">
        <v>264858800</v>
      </c>
      <c r="I343" s="45">
        <v>0</v>
      </c>
      <c r="J343" s="45">
        <v>0</v>
      </c>
      <c r="K343" s="45">
        <v>0</v>
      </c>
      <c r="L343" s="45">
        <v>0</v>
      </c>
      <c r="M343" s="45">
        <v>0</v>
      </c>
      <c r="N343" s="45">
        <v>0</v>
      </c>
      <c r="O343" s="45">
        <v>0</v>
      </c>
      <c r="P343" s="45">
        <v>0</v>
      </c>
      <c r="Q343" s="45">
        <v>264858800</v>
      </c>
      <c r="R343" s="40">
        <v>100</v>
      </c>
      <c r="S343" s="40">
        <v>264858800</v>
      </c>
      <c r="T343" s="40">
        <v>100</v>
      </c>
      <c r="U343" s="40">
        <v>264858800</v>
      </c>
      <c r="V343" s="40">
        <v>100</v>
      </c>
      <c r="W343" s="40">
        <v>0</v>
      </c>
      <c r="X343" s="40">
        <v>0</v>
      </c>
      <c r="Y343" s="40">
        <v>0</v>
      </c>
    </row>
    <row r="344" spans="1:25" ht="15.75" x14ac:dyDescent="0.25">
      <c r="A344" s="50" t="s">
        <v>890</v>
      </c>
      <c r="B344" s="51" t="s">
        <v>891</v>
      </c>
      <c r="C344" s="52">
        <v>150000000</v>
      </c>
      <c r="D344" s="52">
        <v>0</v>
      </c>
      <c r="E344" s="52">
        <v>0</v>
      </c>
      <c r="F344" s="52">
        <v>0</v>
      </c>
      <c r="G344" s="52">
        <v>0</v>
      </c>
      <c r="H344" s="52">
        <v>150000000</v>
      </c>
      <c r="I344" s="52">
        <v>0</v>
      </c>
      <c r="J344" s="52">
        <v>0</v>
      </c>
      <c r="K344" s="52">
        <v>0</v>
      </c>
      <c r="L344" s="52">
        <v>0</v>
      </c>
      <c r="M344" s="52">
        <v>0</v>
      </c>
      <c r="N344" s="52">
        <v>0</v>
      </c>
      <c r="O344" s="52">
        <v>0</v>
      </c>
      <c r="P344" s="52">
        <v>0</v>
      </c>
      <c r="Q344" s="45">
        <v>150000000</v>
      </c>
      <c r="R344" s="40">
        <v>100</v>
      </c>
      <c r="S344" s="40">
        <v>150000000</v>
      </c>
      <c r="T344" s="40">
        <v>100</v>
      </c>
      <c r="U344" s="40">
        <v>150000000</v>
      </c>
      <c r="V344" s="40">
        <v>100</v>
      </c>
      <c r="W344" s="40">
        <v>0</v>
      </c>
      <c r="X344" s="40">
        <v>0</v>
      </c>
      <c r="Y344" s="40">
        <v>0</v>
      </c>
    </row>
    <row r="345" spans="1:25" ht="51.75" x14ac:dyDescent="0.25">
      <c r="A345" s="50" t="s">
        <v>892</v>
      </c>
      <c r="B345" s="51" t="s">
        <v>893</v>
      </c>
      <c r="C345" s="52">
        <v>150000000</v>
      </c>
      <c r="D345" s="52">
        <v>0</v>
      </c>
      <c r="E345" s="52">
        <v>0</v>
      </c>
      <c r="F345" s="52">
        <v>0</v>
      </c>
      <c r="G345" s="52">
        <v>0</v>
      </c>
      <c r="H345" s="52">
        <v>150000000</v>
      </c>
      <c r="I345" s="52">
        <v>0</v>
      </c>
      <c r="J345" s="52">
        <v>0</v>
      </c>
      <c r="K345" s="52">
        <v>0</v>
      </c>
      <c r="L345" s="52">
        <v>0</v>
      </c>
      <c r="M345" s="52">
        <v>0</v>
      </c>
      <c r="N345" s="52">
        <v>0</v>
      </c>
      <c r="O345" s="52">
        <v>0</v>
      </c>
      <c r="P345" s="52">
        <v>0</v>
      </c>
      <c r="Q345" s="45">
        <v>150000000</v>
      </c>
      <c r="R345" s="40">
        <v>100</v>
      </c>
      <c r="S345" s="40">
        <v>150000000</v>
      </c>
      <c r="T345" s="40">
        <v>100</v>
      </c>
      <c r="U345" s="40">
        <v>150000000</v>
      </c>
      <c r="V345" s="40">
        <v>100</v>
      </c>
      <c r="W345" s="40">
        <v>0</v>
      </c>
      <c r="X345" s="40">
        <v>0</v>
      </c>
      <c r="Y345" s="40">
        <v>0</v>
      </c>
    </row>
    <row r="346" spans="1:25" ht="26.25" x14ac:dyDescent="0.25">
      <c r="A346" s="41" t="s">
        <v>894</v>
      </c>
      <c r="B346" s="46" t="s">
        <v>895</v>
      </c>
      <c r="C346" s="45">
        <v>150000000</v>
      </c>
      <c r="D346" s="45">
        <v>0</v>
      </c>
      <c r="E346" s="45">
        <v>0</v>
      </c>
      <c r="F346" s="45">
        <v>0</v>
      </c>
      <c r="G346" s="45">
        <v>0</v>
      </c>
      <c r="H346" s="45">
        <v>150000000</v>
      </c>
      <c r="I346" s="45">
        <v>0</v>
      </c>
      <c r="J346" s="45">
        <v>0</v>
      </c>
      <c r="K346" s="45">
        <v>0</v>
      </c>
      <c r="L346" s="45">
        <v>0</v>
      </c>
      <c r="M346" s="45">
        <v>0</v>
      </c>
      <c r="N346" s="45">
        <v>0</v>
      </c>
      <c r="O346" s="45">
        <v>0</v>
      </c>
      <c r="P346" s="45">
        <v>0</v>
      </c>
      <c r="Q346" s="45">
        <v>150000000</v>
      </c>
      <c r="R346" s="40">
        <v>100</v>
      </c>
      <c r="S346" s="40">
        <v>150000000</v>
      </c>
      <c r="T346" s="40">
        <v>100</v>
      </c>
      <c r="U346" s="40">
        <v>150000000</v>
      </c>
      <c r="V346" s="40">
        <v>100</v>
      </c>
      <c r="W346" s="40">
        <v>0</v>
      </c>
      <c r="X346" s="40">
        <v>0</v>
      </c>
      <c r="Y346" s="40">
        <v>0</v>
      </c>
    </row>
    <row r="347" spans="1:25" ht="15.75" x14ac:dyDescent="0.25">
      <c r="A347" s="47" t="s">
        <v>896</v>
      </c>
      <c r="B347" s="48" t="s">
        <v>897</v>
      </c>
      <c r="C347" s="49">
        <v>34428084500</v>
      </c>
      <c r="D347" s="49">
        <v>1052106828</v>
      </c>
      <c r="E347" s="49">
        <v>0</v>
      </c>
      <c r="F347" s="49">
        <v>724924000</v>
      </c>
      <c r="G347" s="49">
        <v>724924000</v>
      </c>
      <c r="H347" s="49">
        <v>35480191328</v>
      </c>
      <c r="I347" s="49">
        <v>32497235523</v>
      </c>
      <c r="J347" s="49">
        <v>32497235523</v>
      </c>
      <c r="K347" s="49">
        <v>3030809090</v>
      </c>
      <c r="L347" s="49">
        <v>3030809090</v>
      </c>
      <c r="M347" s="49">
        <v>290903500</v>
      </c>
      <c r="N347" s="49">
        <v>290903500</v>
      </c>
      <c r="O347" s="49">
        <v>290903500</v>
      </c>
      <c r="P347" s="49">
        <v>290903500</v>
      </c>
      <c r="Q347" s="45">
        <v>2982955805</v>
      </c>
      <c r="R347" s="40">
        <v>8.4073836508483897</v>
      </c>
      <c r="S347" s="40">
        <v>32449382238</v>
      </c>
      <c r="T347" s="40">
        <v>91.457743105212202</v>
      </c>
      <c r="U347" s="40">
        <v>35189287828</v>
      </c>
      <c r="V347" s="40">
        <v>99.180096022282584</v>
      </c>
      <c r="W347" s="40">
        <v>29466426433</v>
      </c>
      <c r="X347" s="40">
        <v>2739905590</v>
      </c>
      <c r="Y347" s="40">
        <v>0</v>
      </c>
    </row>
    <row r="348" spans="1:25" ht="15.75" x14ac:dyDescent="0.25">
      <c r="A348" s="50" t="s">
        <v>898</v>
      </c>
      <c r="B348" s="51" t="s">
        <v>899</v>
      </c>
      <c r="C348" s="52">
        <v>28427884000</v>
      </c>
      <c r="D348" s="52">
        <v>911610733</v>
      </c>
      <c r="E348" s="52">
        <v>0</v>
      </c>
      <c r="F348" s="52">
        <v>0</v>
      </c>
      <c r="G348" s="52">
        <v>0</v>
      </c>
      <c r="H348" s="52">
        <v>29339494733</v>
      </c>
      <c r="I348" s="52">
        <v>28606578271</v>
      </c>
      <c r="J348" s="52">
        <v>28606578271</v>
      </c>
      <c r="K348" s="52">
        <v>0</v>
      </c>
      <c r="L348" s="52">
        <v>0</v>
      </c>
      <c r="M348" s="52">
        <v>0</v>
      </c>
      <c r="N348" s="52">
        <v>0</v>
      </c>
      <c r="O348" s="52">
        <v>0</v>
      </c>
      <c r="P348" s="52">
        <v>0</v>
      </c>
      <c r="Q348" s="45">
        <v>732916462</v>
      </c>
      <c r="R348" s="40">
        <v>2.4980541371615397</v>
      </c>
      <c r="S348" s="40">
        <v>29339494733</v>
      </c>
      <c r="T348" s="40">
        <v>100</v>
      </c>
      <c r="U348" s="40">
        <v>29339494733</v>
      </c>
      <c r="V348" s="40">
        <v>100</v>
      </c>
      <c r="W348" s="40">
        <v>28606578271</v>
      </c>
      <c r="X348" s="40">
        <v>0</v>
      </c>
      <c r="Y348" s="40">
        <v>0</v>
      </c>
    </row>
    <row r="349" spans="1:25" ht="15.75" x14ac:dyDescent="0.25">
      <c r="A349" s="50" t="s">
        <v>900</v>
      </c>
      <c r="B349" s="51" t="s">
        <v>901</v>
      </c>
      <c r="C349" s="52">
        <v>28427884000</v>
      </c>
      <c r="D349" s="52">
        <v>911610733</v>
      </c>
      <c r="E349" s="52">
        <v>0</v>
      </c>
      <c r="F349" s="52">
        <v>0</v>
      </c>
      <c r="G349" s="52">
        <v>0</v>
      </c>
      <c r="H349" s="52">
        <v>29339494733</v>
      </c>
      <c r="I349" s="52">
        <v>28606578271</v>
      </c>
      <c r="J349" s="52">
        <v>28606578271</v>
      </c>
      <c r="K349" s="52">
        <v>0</v>
      </c>
      <c r="L349" s="52">
        <v>0</v>
      </c>
      <c r="M349" s="52">
        <v>0</v>
      </c>
      <c r="N349" s="52">
        <v>0</v>
      </c>
      <c r="O349" s="52">
        <v>0</v>
      </c>
      <c r="P349" s="52">
        <v>0</v>
      </c>
      <c r="Q349" s="45">
        <v>732916462</v>
      </c>
      <c r="R349" s="40">
        <v>2.4980541371615397</v>
      </c>
      <c r="S349" s="40">
        <v>29339494733</v>
      </c>
      <c r="T349" s="40">
        <v>100</v>
      </c>
      <c r="U349" s="40">
        <v>29339494733</v>
      </c>
      <c r="V349" s="40">
        <v>100</v>
      </c>
      <c r="W349" s="40">
        <v>28606578271</v>
      </c>
      <c r="X349" s="40">
        <v>0</v>
      </c>
      <c r="Y349" s="40">
        <v>0</v>
      </c>
    </row>
    <row r="350" spans="1:25" ht="15.75" x14ac:dyDescent="0.25">
      <c r="A350" s="41" t="s">
        <v>902</v>
      </c>
      <c r="B350" s="46" t="s">
        <v>903</v>
      </c>
      <c r="C350" s="45">
        <v>11182884000</v>
      </c>
      <c r="D350" s="45">
        <v>178694271</v>
      </c>
      <c r="E350" s="45">
        <v>0</v>
      </c>
      <c r="F350" s="45">
        <v>0</v>
      </c>
      <c r="G350" s="45">
        <v>0</v>
      </c>
      <c r="H350" s="45">
        <v>11361578271</v>
      </c>
      <c r="I350" s="45">
        <v>11361578271</v>
      </c>
      <c r="J350" s="45">
        <v>11361578271</v>
      </c>
      <c r="K350" s="45">
        <v>0</v>
      </c>
      <c r="L350" s="45">
        <v>0</v>
      </c>
      <c r="M350" s="45">
        <v>0</v>
      </c>
      <c r="N350" s="45">
        <v>0</v>
      </c>
      <c r="O350" s="45">
        <v>0</v>
      </c>
      <c r="P350" s="45">
        <v>0</v>
      </c>
      <c r="Q350" s="45">
        <v>0</v>
      </c>
      <c r="R350" s="40">
        <v>0</v>
      </c>
      <c r="S350" s="40">
        <v>11361578271</v>
      </c>
      <c r="T350" s="40">
        <v>100</v>
      </c>
      <c r="U350" s="40">
        <v>11361578271</v>
      </c>
      <c r="V350" s="40">
        <v>100</v>
      </c>
      <c r="W350" s="40">
        <v>11361578271</v>
      </c>
      <c r="X350" s="40">
        <v>0</v>
      </c>
      <c r="Y350" s="40">
        <v>0</v>
      </c>
    </row>
    <row r="351" spans="1:25" ht="15.75" x14ac:dyDescent="0.25">
      <c r="A351" s="41" t="s">
        <v>904</v>
      </c>
      <c r="B351" s="46" t="s">
        <v>905</v>
      </c>
      <c r="C351" s="45">
        <v>16410000000</v>
      </c>
      <c r="D351" s="45">
        <v>0</v>
      </c>
      <c r="E351" s="45">
        <v>0</v>
      </c>
      <c r="F351" s="45">
        <v>0</v>
      </c>
      <c r="G351" s="45">
        <v>0</v>
      </c>
      <c r="H351" s="45">
        <v>16410000000</v>
      </c>
      <c r="I351" s="45">
        <v>16410000000</v>
      </c>
      <c r="J351" s="45">
        <v>16410000000</v>
      </c>
      <c r="K351" s="45">
        <v>0</v>
      </c>
      <c r="L351" s="45">
        <v>0</v>
      </c>
      <c r="M351" s="45">
        <v>0</v>
      </c>
      <c r="N351" s="45">
        <v>0</v>
      </c>
      <c r="O351" s="45">
        <v>0</v>
      </c>
      <c r="P351" s="45">
        <v>0</v>
      </c>
      <c r="Q351" s="45">
        <v>0</v>
      </c>
      <c r="R351" s="40">
        <v>0</v>
      </c>
      <c r="S351" s="40">
        <v>16410000000</v>
      </c>
      <c r="T351" s="40">
        <v>100</v>
      </c>
      <c r="U351" s="40">
        <v>16410000000</v>
      </c>
      <c r="V351" s="40">
        <v>100</v>
      </c>
      <c r="W351" s="40">
        <v>16410000000</v>
      </c>
      <c r="X351" s="40">
        <v>0</v>
      </c>
      <c r="Y351" s="40">
        <v>0</v>
      </c>
    </row>
    <row r="352" spans="1:25" ht="26.25" x14ac:dyDescent="0.25">
      <c r="A352" s="41" t="s">
        <v>906</v>
      </c>
      <c r="B352" s="46" t="s">
        <v>907</v>
      </c>
      <c r="C352" s="45">
        <v>560000000</v>
      </c>
      <c r="D352" s="45">
        <v>0</v>
      </c>
      <c r="E352" s="45">
        <v>0</v>
      </c>
      <c r="F352" s="45">
        <v>0</v>
      </c>
      <c r="G352" s="45">
        <v>0</v>
      </c>
      <c r="H352" s="45">
        <v>560000000</v>
      </c>
      <c r="I352" s="45">
        <v>560000000</v>
      </c>
      <c r="J352" s="45">
        <v>560000000</v>
      </c>
      <c r="K352" s="45">
        <v>0</v>
      </c>
      <c r="L352" s="45">
        <v>0</v>
      </c>
      <c r="M352" s="45">
        <v>0</v>
      </c>
      <c r="N352" s="45">
        <v>0</v>
      </c>
      <c r="O352" s="45">
        <v>0</v>
      </c>
      <c r="P352" s="45">
        <v>0</v>
      </c>
      <c r="Q352" s="45">
        <v>0</v>
      </c>
      <c r="R352" s="40">
        <v>0</v>
      </c>
      <c r="S352" s="40">
        <v>560000000</v>
      </c>
      <c r="T352" s="40">
        <v>100</v>
      </c>
      <c r="U352" s="40">
        <v>560000000</v>
      </c>
      <c r="V352" s="40">
        <v>100</v>
      </c>
      <c r="W352" s="40">
        <v>560000000</v>
      </c>
      <c r="X352" s="40">
        <v>0</v>
      </c>
      <c r="Y352" s="40">
        <v>0</v>
      </c>
    </row>
    <row r="353" spans="1:25" ht="15.75" x14ac:dyDescent="0.25">
      <c r="A353" s="41" t="s">
        <v>908</v>
      </c>
      <c r="B353" s="46" t="s">
        <v>909</v>
      </c>
      <c r="C353" s="45">
        <v>275000000</v>
      </c>
      <c r="D353" s="45">
        <v>0</v>
      </c>
      <c r="E353" s="45">
        <v>0</v>
      </c>
      <c r="F353" s="45">
        <v>0</v>
      </c>
      <c r="G353" s="45">
        <v>0</v>
      </c>
      <c r="H353" s="45">
        <v>275000000</v>
      </c>
      <c r="I353" s="45">
        <v>275000000</v>
      </c>
      <c r="J353" s="45">
        <v>275000000</v>
      </c>
      <c r="K353" s="45">
        <v>0</v>
      </c>
      <c r="L353" s="45">
        <v>0</v>
      </c>
      <c r="M353" s="45">
        <v>0</v>
      </c>
      <c r="N353" s="45">
        <v>0</v>
      </c>
      <c r="O353" s="45">
        <v>0</v>
      </c>
      <c r="P353" s="45">
        <v>0</v>
      </c>
      <c r="Q353" s="45">
        <v>0</v>
      </c>
      <c r="R353" s="40">
        <v>0</v>
      </c>
      <c r="S353" s="40">
        <v>275000000</v>
      </c>
      <c r="T353" s="40">
        <v>100</v>
      </c>
      <c r="U353" s="40">
        <v>275000000</v>
      </c>
      <c r="V353" s="40">
        <v>100</v>
      </c>
      <c r="W353" s="40">
        <v>275000000</v>
      </c>
      <c r="X353" s="40">
        <v>0</v>
      </c>
      <c r="Y353" s="40">
        <v>0</v>
      </c>
    </row>
    <row r="354" spans="1:25" ht="15.75" x14ac:dyDescent="0.25">
      <c r="A354" s="41" t="s">
        <v>910</v>
      </c>
      <c r="B354" s="46" t="s">
        <v>911</v>
      </c>
      <c r="C354" s="45">
        <v>0</v>
      </c>
      <c r="D354" s="45">
        <v>2284278</v>
      </c>
      <c r="E354" s="45">
        <v>0</v>
      </c>
      <c r="F354" s="45">
        <v>0</v>
      </c>
      <c r="G354" s="45">
        <v>0</v>
      </c>
      <c r="H354" s="45">
        <v>2284278</v>
      </c>
      <c r="I354" s="45">
        <v>0</v>
      </c>
      <c r="J354" s="45">
        <v>0</v>
      </c>
      <c r="K354" s="45">
        <v>0</v>
      </c>
      <c r="L354" s="45">
        <v>0</v>
      </c>
      <c r="M354" s="45">
        <v>0</v>
      </c>
      <c r="N354" s="45">
        <v>0</v>
      </c>
      <c r="O354" s="45">
        <v>0</v>
      </c>
      <c r="P354" s="45">
        <v>0</v>
      </c>
      <c r="Q354" s="45">
        <v>2284278</v>
      </c>
      <c r="R354" s="40">
        <v>100</v>
      </c>
      <c r="S354" s="40">
        <v>2284278</v>
      </c>
      <c r="T354" s="40">
        <v>100</v>
      </c>
      <c r="U354" s="40">
        <v>2284278</v>
      </c>
      <c r="V354" s="40">
        <v>100</v>
      </c>
      <c r="W354" s="40">
        <v>0</v>
      </c>
      <c r="X354" s="40">
        <v>0</v>
      </c>
      <c r="Y354" s="40">
        <v>0</v>
      </c>
    </row>
    <row r="355" spans="1:25" ht="15.75" x14ac:dyDescent="0.25">
      <c r="A355" s="41" t="s">
        <v>912</v>
      </c>
      <c r="B355" s="46" t="s">
        <v>913</v>
      </c>
      <c r="C355" s="45">
        <v>0</v>
      </c>
      <c r="D355" s="45">
        <v>3432345</v>
      </c>
      <c r="E355" s="45">
        <v>0</v>
      </c>
      <c r="F355" s="45">
        <v>0</v>
      </c>
      <c r="G355" s="45">
        <v>0</v>
      </c>
      <c r="H355" s="45">
        <v>3432345</v>
      </c>
      <c r="I355" s="45">
        <v>0</v>
      </c>
      <c r="J355" s="45">
        <v>0</v>
      </c>
      <c r="K355" s="45">
        <v>0</v>
      </c>
      <c r="L355" s="45">
        <v>0</v>
      </c>
      <c r="M355" s="45">
        <v>0</v>
      </c>
      <c r="N355" s="45">
        <v>0</v>
      </c>
      <c r="O355" s="45">
        <v>0</v>
      </c>
      <c r="P355" s="45">
        <v>0</v>
      </c>
      <c r="Q355" s="45">
        <v>3432345</v>
      </c>
      <c r="R355" s="40">
        <v>100</v>
      </c>
      <c r="S355" s="40">
        <v>3432345</v>
      </c>
      <c r="T355" s="40">
        <v>100</v>
      </c>
      <c r="U355" s="40">
        <v>3432345</v>
      </c>
      <c r="V355" s="40">
        <v>100</v>
      </c>
      <c r="W355" s="40">
        <v>0</v>
      </c>
      <c r="X355" s="40">
        <v>0</v>
      </c>
      <c r="Y355" s="40">
        <v>0</v>
      </c>
    </row>
    <row r="356" spans="1:25" ht="26.25" x14ac:dyDescent="0.25">
      <c r="A356" s="41" t="s">
        <v>914</v>
      </c>
      <c r="B356" s="46" t="s">
        <v>915</v>
      </c>
      <c r="C356" s="45">
        <v>0</v>
      </c>
      <c r="D356" s="45">
        <v>129614839</v>
      </c>
      <c r="E356" s="45">
        <v>0</v>
      </c>
      <c r="F356" s="45">
        <v>0</v>
      </c>
      <c r="G356" s="45">
        <v>0</v>
      </c>
      <c r="H356" s="45">
        <v>129614839</v>
      </c>
      <c r="I356" s="45">
        <v>0</v>
      </c>
      <c r="J356" s="45">
        <v>0</v>
      </c>
      <c r="K356" s="45">
        <v>0</v>
      </c>
      <c r="L356" s="45">
        <v>0</v>
      </c>
      <c r="M356" s="45">
        <v>0</v>
      </c>
      <c r="N356" s="45">
        <v>0</v>
      </c>
      <c r="O356" s="45">
        <v>0</v>
      </c>
      <c r="P356" s="45">
        <v>0</v>
      </c>
      <c r="Q356" s="45">
        <v>129614839</v>
      </c>
      <c r="R356" s="40">
        <v>100</v>
      </c>
      <c r="S356" s="40">
        <v>129614839</v>
      </c>
      <c r="T356" s="40">
        <v>100</v>
      </c>
      <c r="U356" s="40">
        <v>129614839</v>
      </c>
      <c r="V356" s="40">
        <v>100</v>
      </c>
      <c r="W356" s="40">
        <v>0</v>
      </c>
      <c r="X356" s="40">
        <v>0</v>
      </c>
      <c r="Y356" s="40">
        <v>0</v>
      </c>
    </row>
    <row r="357" spans="1:25" ht="26.25" x14ac:dyDescent="0.25">
      <c r="A357" s="41" t="s">
        <v>916</v>
      </c>
      <c r="B357" s="46" t="s">
        <v>917</v>
      </c>
      <c r="C357" s="45">
        <v>0</v>
      </c>
      <c r="D357" s="45">
        <v>19274378</v>
      </c>
      <c r="E357" s="45">
        <v>0</v>
      </c>
      <c r="F357" s="45">
        <v>0</v>
      </c>
      <c r="G357" s="45">
        <v>0</v>
      </c>
      <c r="H357" s="45">
        <v>19274378</v>
      </c>
      <c r="I357" s="45">
        <v>0</v>
      </c>
      <c r="J357" s="45">
        <v>0</v>
      </c>
      <c r="K357" s="45">
        <v>0</v>
      </c>
      <c r="L357" s="45">
        <v>0</v>
      </c>
      <c r="M357" s="45">
        <v>0</v>
      </c>
      <c r="N357" s="45">
        <v>0</v>
      </c>
      <c r="O357" s="45">
        <v>0</v>
      </c>
      <c r="P357" s="45">
        <v>0</v>
      </c>
      <c r="Q357" s="45">
        <v>19274378</v>
      </c>
      <c r="R357" s="40">
        <v>100</v>
      </c>
      <c r="S357" s="40">
        <v>19274378</v>
      </c>
      <c r="T357" s="40">
        <v>100</v>
      </c>
      <c r="U357" s="40">
        <v>19274378</v>
      </c>
      <c r="V357" s="40">
        <v>100</v>
      </c>
      <c r="W357" s="40">
        <v>0</v>
      </c>
      <c r="X357" s="40">
        <v>0</v>
      </c>
      <c r="Y357" s="40">
        <v>0</v>
      </c>
    </row>
    <row r="358" spans="1:25" ht="26.25" x14ac:dyDescent="0.25">
      <c r="A358" s="41" t="s">
        <v>918</v>
      </c>
      <c r="B358" s="46" t="s">
        <v>919</v>
      </c>
      <c r="C358" s="45">
        <v>0</v>
      </c>
      <c r="D358" s="45">
        <v>551710363</v>
      </c>
      <c r="E358" s="45">
        <v>0</v>
      </c>
      <c r="F358" s="45">
        <v>0</v>
      </c>
      <c r="G358" s="45">
        <v>0</v>
      </c>
      <c r="H358" s="45">
        <v>551710363</v>
      </c>
      <c r="I358" s="45">
        <v>0</v>
      </c>
      <c r="J358" s="45">
        <v>0</v>
      </c>
      <c r="K358" s="45">
        <v>0</v>
      </c>
      <c r="L358" s="45">
        <v>0</v>
      </c>
      <c r="M358" s="45">
        <v>0</v>
      </c>
      <c r="N358" s="45">
        <v>0</v>
      </c>
      <c r="O358" s="45">
        <v>0</v>
      </c>
      <c r="P358" s="45">
        <v>0</v>
      </c>
      <c r="Q358" s="45">
        <v>551710363</v>
      </c>
      <c r="R358" s="40">
        <v>100</v>
      </c>
      <c r="S358" s="40">
        <v>551710363</v>
      </c>
      <c r="T358" s="40">
        <v>100</v>
      </c>
      <c r="U358" s="40">
        <v>551710363</v>
      </c>
      <c r="V358" s="40">
        <v>100</v>
      </c>
      <c r="W358" s="40">
        <v>0</v>
      </c>
      <c r="X358" s="40">
        <v>0</v>
      </c>
      <c r="Y358" s="40">
        <v>0</v>
      </c>
    </row>
    <row r="359" spans="1:25" ht="15.75" x14ac:dyDescent="0.25">
      <c r="A359" s="41" t="s">
        <v>920</v>
      </c>
      <c r="B359" s="46" t="s">
        <v>921</v>
      </c>
      <c r="C359" s="45">
        <v>0</v>
      </c>
      <c r="D359" s="45">
        <v>26600259</v>
      </c>
      <c r="E359" s="45">
        <v>0</v>
      </c>
      <c r="F359" s="45">
        <v>0</v>
      </c>
      <c r="G359" s="45">
        <v>0</v>
      </c>
      <c r="H359" s="45">
        <v>26600259</v>
      </c>
      <c r="I359" s="45">
        <v>0</v>
      </c>
      <c r="J359" s="45">
        <v>0</v>
      </c>
      <c r="K359" s="45">
        <v>0</v>
      </c>
      <c r="L359" s="45">
        <v>0</v>
      </c>
      <c r="M359" s="45">
        <v>0</v>
      </c>
      <c r="N359" s="45">
        <v>0</v>
      </c>
      <c r="O359" s="45">
        <v>0</v>
      </c>
      <c r="P359" s="45">
        <v>0</v>
      </c>
      <c r="Q359" s="45">
        <v>26600259</v>
      </c>
      <c r="R359" s="40">
        <v>100</v>
      </c>
      <c r="S359" s="40">
        <v>26600259</v>
      </c>
      <c r="T359" s="40">
        <v>100</v>
      </c>
      <c r="U359" s="40">
        <v>26600259</v>
      </c>
      <c r="V359" s="40">
        <v>100</v>
      </c>
      <c r="W359" s="40">
        <v>0</v>
      </c>
      <c r="X359" s="40">
        <v>0</v>
      </c>
      <c r="Y359" s="40">
        <v>0</v>
      </c>
    </row>
    <row r="360" spans="1:25" ht="15.75" x14ac:dyDescent="0.25">
      <c r="A360" s="50" t="s">
        <v>922</v>
      </c>
      <c r="B360" s="51" t="s">
        <v>923</v>
      </c>
      <c r="C360" s="52">
        <v>3868250500</v>
      </c>
      <c r="D360" s="52">
        <v>140496095</v>
      </c>
      <c r="E360" s="52">
        <v>0</v>
      </c>
      <c r="F360" s="52">
        <v>724924000</v>
      </c>
      <c r="G360" s="52">
        <v>721805000</v>
      </c>
      <c r="H360" s="52">
        <v>4011865595</v>
      </c>
      <c r="I360" s="52">
        <v>2061826252</v>
      </c>
      <c r="J360" s="52">
        <v>2061826252</v>
      </c>
      <c r="K360" s="52">
        <v>1201978090</v>
      </c>
      <c r="L360" s="52">
        <v>1201978090</v>
      </c>
      <c r="M360" s="52">
        <v>280601500</v>
      </c>
      <c r="N360" s="52">
        <v>280601500</v>
      </c>
      <c r="O360" s="52">
        <v>280601500</v>
      </c>
      <c r="P360" s="52">
        <v>280601500</v>
      </c>
      <c r="Q360" s="45">
        <v>1950039343</v>
      </c>
      <c r="R360" s="40">
        <v>48.606796434814299</v>
      </c>
      <c r="S360" s="40">
        <v>2809887505</v>
      </c>
      <c r="T360" s="40">
        <v>70.0394227688478</v>
      </c>
      <c r="U360" s="40">
        <v>3731264095</v>
      </c>
      <c r="V360" s="40">
        <v>93.005710352068803</v>
      </c>
      <c r="W360" s="40">
        <v>859848162</v>
      </c>
      <c r="X360" s="40">
        <v>921376590</v>
      </c>
      <c r="Y360" s="40">
        <v>0</v>
      </c>
    </row>
    <row r="361" spans="1:25" ht="15.75" x14ac:dyDescent="0.25">
      <c r="A361" s="50" t="s">
        <v>924</v>
      </c>
      <c r="B361" s="51" t="s">
        <v>925</v>
      </c>
      <c r="C361" s="52">
        <v>368263440</v>
      </c>
      <c r="D361" s="52">
        <v>40000000</v>
      </c>
      <c r="E361" s="52">
        <v>0</v>
      </c>
      <c r="F361" s="52">
        <v>0</v>
      </c>
      <c r="G361" s="52">
        <v>0</v>
      </c>
      <c r="H361" s="52">
        <v>408263440</v>
      </c>
      <c r="I361" s="52">
        <v>408263440</v>
      </c>
      <c r="J361" s="52">
        <v>408263440</v>
      </c>
      <c r="K361" s="52">
        <v>47800000</v>
      </c>
      <c r="L361" s="52">
        <v>47800000</v>
      </c>
      <c r="M361" s="52">
        <v>17371000</v>
      </c>
      <c r="N361" s="52">
        <v>17371000</v>
      </c>
      <c r="O361" s="52">
        <v>17371000</v>
      </c>
      <c r="P361" s="52">
        <v>17371000</v>
      </c>
      <c r="Q361" s="45">
        <v>0</v>
      </c>
      <c r="R361" s="40">
        <v>0</v>
      </c>
      <c r="S361" s="40">
        <v>360463440</v>
      </c>
      <c r="T361" s="40">
        <v>88.291873502070104</v>
      </c>
      <c r="U361" s="40">
        <v>390892440</v>
      </c>
      <c r="V361" s="40">
        <v>95.7451492595075</v>
      </c>
      <c r="W361" s="40">
        <v>360463440</v>
      </c>
      <c r="X361" s="40">
        <v>30429000</v>
      </c>
      <c r="Y361" s="40">
        <v>0</v>
      </c>
    </row>
    <row r="362" spans="1:25" ht="26.25" x14ac:dyDescent="0.25">
      <c r="A362" s="50" t="s">
        <v>926</v>
      </c>
      <c r="B362" s="51" t="s">
        <v>927</v>
      </c>
      <c r="C362" s="52">
        <v>272886640</v>
      </c>
      <c r="D362" s="52">
        <v>0</v>
      </c>
      <c r="E362" s="52">
        <v>0</v>
      </c>
      <c r="F362" s="52">
        <v>0</v>
      </c>
      <c r="G362" s="52">
        <v>0</v>
      </c>
      <c r="H362" s="52">
        <v>272886640</v>
      </c>
      <c r="I362" s="52">
        <v>272886640</v>
      </c>
      <c r="J362" s="52">
        <v>272886640</v>
      </c>
      <c r="K362" s="52">
        <v>47800000</v>
      </c>
      <c r="L362" s="52">
        <v>47800000</v>
      </c>
      <c r="M362" s="52">
        <v>17371000</v>
      </c>
      <c r="N362" s="52">
        <v>17371000</v>
      </c>
      <c r="O362" s="52">
        <v>17371000</v>
      </c>
      <c r="P362" s="52">
        <v>17371000</v>
      </c>
      <c r="Q362" s="45">
        <v>0</v>
      </c>
      <c r="R362" s="40">
        <v>0</v>
      </c>
      <c r="S362" s="40">
        <v>225086640</v>
      </c>
      <c r="T362" s="40">
        <v>82.483569001399303</v>
      </c>
      <c r="U362" s="40">
        <v>255515640</v>
      </c>
      <c r="V362" s="40">
        <v>93.634353077893394</v>
      </c>
      <c r="W362" s="40">
        <v>225086640</v>
      </c>
      <c r="X362" s="40">
        <v>30429000</v>
      </c>
      <c r="Y362" s="40">
        <v>0</v>
      </c>
    </row>
    <row r="363" spans="1:25" ht="26.25" x14ac:dyDescent="0.25">
      <c r="A363" s="50" t="s">
        <v>928</v>
      </c>
      <c r="B363" s="51" t="s">
        <v>929</v>
      </c>
      <c r="C363" s="52">
        <v>225086640</v>
      </c>
      <c r="D363" s="52">
        <v>0</v>
      </c>
      <c r="E363" s="52">
        <v>0</v>
      </c>
      <c r="F363" s="52">
        <v>0</v>
      </c>
      <c r="G363" s="52">
        <v>0</v>
      </c>
      <c r="H363" s="52">
        <v>225086640</v>
      </c>
      <c r="I363" s="52">
        <v>225086640</v>
      </c>
      <c r="J363" s="52">
        <v>225086640</v>
      </c>
      <c r="K363" s="52">
        <v>0</v>
      </c>
      <c r="L363" s="52">
        <v>0</v>
      </c>
      <c r="M363" s="52">
        <v>0</v>
      </c>
      <c r="N363" s="52">
        <v>0</v>
      </c>
      <c r="O363" s="52">
        <v>0</v>
      </c>
      <c r="P363" s="52">
        <v>0</v>
      </c>
      <c r="Q363" s="45">
        <v>0</v>
      </c>
      <c r="R363" s="40">
        <v>0</v>
      </c>
      <c r="S363" s="40">
        <v>225086640</v>
      </c>
      <c r="T363" s="40">
        <v>100</v>
      </c>
      <c r="U363" s="40">
        <v>225086640</v>
      </c>
      <c r="V363" s="40">
        <v>100</v>
      </c>
      <c r="W363" s="40">
        <v>225086640</v>
      </c>
      <c r="X363" s="40">
        <v>0</v>
      </c>
      <c r="Y363" s="40">
        <v>0</v>
      </c>
    </row>
    <row r="364" spans="1:25" ht="26.25" x14ac:dyDescent="0.25">
      <c r="A364" s="41" t="s">
        <v>930</v>
      </c>
      <c r="B364" s="46" t="s">
        <v>931</v>
      </c>
      <c r="C364" s="45">
        <v>165086640</v>
      </c>
      <c r="D364" s="45">
        <v>0</v>
      </c>
      <c r="E364" s="45">
        <v>0</v>
      </c>
      <c r="F364" s="45">
        <v>0</v>
      </c>
      <c r="G364" s="45">
        <v>0</v>
      </c>
      <c r="H364" s="45">
        <v>165086640</v>
      </c>
      <c r="I364" s="45">
        <v>165086640</v>
      </c>
      <c r="J364" s="45">
        <v>165086640</v>
      </c>
      <c r="K364" s="45">
        <v>0</v>
      </c>
      <c r="L364" s="45">
        <v>0</v>
      </c>
      <c r="M364" s="45">
        <v>0</v>
      </c>
      <c r="N364" s="45">
        <v>0</v>
      </c>
      <c r="O364" s="45">
        <v>0</v>
      </c>
      <c r="P364" s="45">
        <v>0</v>
      </c>
      <c r="Q364" s="45">
        <v>0</v>
      </c>
      <c r="R364" s="40">
        <v>0</v>
      </c>
      <c r="S364" s="40">
        <v>165086640</v>
      </c>
      <c r="T364" s="40">
        <v>100</v>
      </c>
      <c r="U364" s="40">
        <v>165086640</v>
      </c>
      <c r="V364" s="40">
        <v>100</v>
      </c>
      <c r="W364" s="40">
        <v>165086640</v>
      </c>
      <c r="X364" s="40">
        <v>0</v>
      </c>
      <c r="Y364" s="40">
        <v>0</v>
      </c>
    </row>
    <row r="365" spans="1:25" ht="26.25" x14ac:dyDescent="0.25">
      <c r="A365" s="41" t="s">
        <v>932</v>
      </c>
      <c r="B365" s="46" t="s">
        <v>933</v>
      </c>
      <c r="C365" s="45">
        <v>60000000</v>
      </c>
      <c r="D365" s="45">
        <v>0</v>
      </c>
      <c r="E365" s="45">
        <v>0</v>
      </c>
      <c r="F365" s="45">
        <v>0</v>
      </c>
      <c r="G365" s="45">
        <v>0</v>
      </c>
      <c r="H365" s="45">
        <v>60000000</v>
      </c>
      <c r="I365" s="45">
        <v>60000000</v>
      </c>
      <c r="J365" s="45">
        <v>60000000</v>
      </c>
      <c r="K365" s="45">
        <v>0</v>
      </c>
      <c r="L365" s="45">
        <v>0</v>
      </c>
      <c r="M365" s="45">
        <v>0</v>
      </c>
      <c r="N365" s="45">
        <v>0</v>
      </c>
      <c r="O365" s="45">
        <v>0</v>
      </c>
      <c r="P365" s="45">
        <v>0</v>
      </c>
      <c r="Q365" s="45">
        <v>0</v>
      </c>
      <c r="R365" s="40">
        <v>0</v>
      </c>
      <c r="S365" s="40">
        <v>60000000</v>
      </c>
      <c r="T365" s="40">
        <v>100</v>
      </c>
      <c r="U365" s="40">
        <v>60000000</v>
      </c>
      <c r="V365" s="40">
        <v>100</v>
      </c>
      <c r="W365" s="40">
        <v>60000000</v>
      </c>
      <c r="X365" s="40">
        <v>0</v>
      </c>
      <c r="Y365" s="40">
        <v>0</v>
      </c>
    </row>
    <row r="366" spans="1:25" ht="26.25" x14ac:dyDescent="0.25">
      <c r="A366" s="50" t="s">
        <v>934</v>
      </c>
      <c r="B366" s="51" t="s">
        <v>935</v>
      </c>
      <c r="C366" s="52">
        <v>47800000</v>
      </c>
      <c r="D366" s="52">
        <v>0</v>
      </c>
      <c r="E366" s="52">
        <v>0</v>
      </c>
      <c r="F366" s="52">
        <v>0</v>
      </c>
      <c r="G366" s="52">
        <v>0</v>
      </c>
      <c r="H366" s="52">
        <v>47800000</v>
      </c>
      <c r="I366" s="52">
        <v>47800000</v>
      </c>
      <c r="J366" s="52">
        <v>47800000</v>
      </c>
      <c r="K366" s="52">
        <v>47800000</v>
      </c>
      <c r="L366" s="52">
        <v>47800000</v>
      </c>
      <c r="M366" s="52">
        <v>17371000</v>
      </c>
      <c r="N366" s="52">
        <v>17371000</v>
      </c>
      <c r="O366" s="52">
        <v>17371000</v>
      </c>
      <c r="P366" s="52">
        <v>17371000</v>
      </c>
      <c r="Q366" s="45">
        <v>0</v>
      </c>
      <c r="R366" s="40">
        <v>0</v>
      </c>
      <c r="S366" s="40">
        <v>0</v>
      </c>
      <c r="T366" s="40">
        <v>0</v>
      </c>
      <c r="U366" s="40">
        <v>30429000</v>
      </c>
      <c r="V366" s="40">
        <v>63.658995815899601</v>
      </c>
      <c r="W366" s="40">
        <v>0</v>
      </c>
      <c r="X366" s="40">
        <v>30429000</v>
      </c>
      <c r="Y366" s="40">
        <v>0</v>
      </c>
    </row>
    <row r="367" spans="1:25" ht="15.75" x14ac:dyDescent="0.25">
      <c r="A367" s="41" t="s">
        <v>936</v>
      </c>
      <c r="B367" s="46" t="s">
        <v>937</v>
      </c>
      <c r="C367" s="45">
        <v>47800000</v>
      </c>
      <c r="D367" s="45">
        <v>0</v>
      </c>
      <c r="E367" s="45">
        <v>0</v>
      </c>
      <c r="F367" s="45">
        <v>0</v>
      </c>
      <c r="G367" s="45">
        <v>0</v>
      </c>
      <c r="H367" s="45">
        <v>47800000</v>
      </c>
      <c r="I367" s="45">
        <v>47800000</v>
      </c>
      <c r="J367" s="45">
        <v>47800000</v>
      </c>
      <c r="K367" s="45">
        <v>47800000</v>
      </c>
      <c r="L367" s="45">
        <v>47800000</v>
      </c>
      <c r="M367" s="45">
        <v>17371000</v>
      </c>
      <c r="N367" s="45">
        <v>17371000</v>
      </c>
      <c r="O367" s="45">
        <v>17371000</v>
      </c>
      <c r="P367" s="45">
        <v>17371000</v>
      </c>
      <c r="Q367" s="45">
        <v>0</v>
      </c>
      <c r="R367" s="40">
        <v>0</v>
      </c>
      <c r="S367" s="40">
        <v>0</v>
      </c>
      <c r="T367" s="40">
        <v>0</v>
      </c>
      <c r="U367" s="40">
        <v>30429000</v>
      </c>
      <c r="V367" s="40">
        <v>63.658995815899601</v>
      </c>
      <c r="W367" s="40">
        <v>0</v>
      </c>
      <c r="X367" s="40">
        <v>30429000</v>
      </c>
      <c r="Y367" s="40">
        <v>0</v>
      </c>
    </row>
    <row r="368" spans="1:25" ht="26.25" x14ac:dyDescent="0.25">
      <c r="A368" s="50" t="s">
        <v>938</v>
      </c>
      <c r="B368" s="51" t="s">
        <v>939</v>
      </c>
      <c r="C368" s="52">
        <v>73843760</v>
      </c>
      <c r="D368" s="52">
        <v>20000000</v>
      </c>
      <c r="E368" s="52">
        <v>0</v>
      </c>
      <c r="F368" s="52">
        <v>0</v>
      </c>
      <c r="G368" s="52">
        <v>0</v>
      </c>
      <c r="H368" s="52">
        <v>93843760</v>
      </c>
      <c r="I368" s="52">
        <v>93843760</v>
      </c>
      <c r="J368" s="52">
        <v>93843760</v>
      </c>
      <c r="K368" s="52">
        <v>0</v>
      </c>
      <c r="L368" s="52">
        <v>0</v>
      </c>
      <c r="M368" s="52">
        <v>0</v>
      </c>
      <c r="N368" s="52">
        <v>0</v>
      </c>
      <c r="O368" s="52">
        <v>0</v>
      </c>
      <c r="P368" s="52">
        <v>0</v>
      </c>
      <c r="Q368" s="45">
        <v>0</v>
      </c>
      <c r="R368" s="40">
        <v>0</v>
      </c>
      <c r="S368" s="40">
        <v>93843760</v>
      </c>
      <c r="T368" s="40">
        <v>100</v>
      </c>
      <c r="U368" s="40">
        <v>93843760</v>
      </c>
      <c r="V368" s="40">
        <v>100</v>
      </c>
      <c r="W368" s="40">
        <v>93843760</v>
      </c>
      <c r="X368" s="40">
        <v>0</v>
      </c>
      <c r="Y368" s="40">
        <v>0</v>
      </c>
    </row>
    <row r="369" spans="1:25" ht="26.25" x14ac:dyDescent="0.25">
      <c r="A369" s="50" t="s">
        <v>940</v>
      </c>
      <c r="B369" s="51" t="s">
        <v>941</v>
      </c>
      <c r="C369" s="52">
        <v>73843760</v>
      </c>
      <c r="D369" s="52">
        <v>20000000</v>
      </c>
      <c r="E369" s="52">
        <v>0</v>
      </c>
      <c r="F369" s="52">
        <v>0</v>
      </c>
      <c r="G369" s="52">
        <v>0</v>
      </c>
      <c r="H369" s="52">
        <v>93843760</v>
      </c>
      <c r="I369" s="52">
        <v>93843760</v>
      </c>
      <c r="J369" s="52">
        <v>93843760</v>
      </c>
      <c r="K369" s="52">
        <v>0</v>
      </c>
      <c r="L369" s="52">
        <v>0</v>
      </c>
      <c r="M369" s="52">
        <v>0</v>
      </c>
      <c r="N369" s="52">
        <v>0</v>
      </c>
      <c r="O369" s="52">
        <v>0</v>
      </c>
      <c r="P369" s="52">
        <v>0</v>
      </c>
      <c r="Q369" s="45">
        <v>0</v>
      </c>
      <c r="R369" s="40">
        <v>0</v>
      </c>
      <c r="S369" s="40">
        <v>93843760</v>
      </c>
      <c r="T369" s="40">
        <v>100</v>
      </c>
      <c r="U369" s="40">
        <v>93843760</v>
      </c>
      <c r="V369" s="40">
        <v>100</v>
      </c>
      <c r="W369" s="40">
        <v>93843760</v>
      </c>
      <c r="X369" s="40">
        <v>0</v>
      </c>
      <c r="Y369" s="40">
        <v>0</v>
      </c>
    </row>
    <row r="370" spans="1:25" ht="15.75" x14ac:dyDescent="0.25">
      <c r="A370" s="41" t="s">
        <v>942</v>
      </c>
      <c r="B370" s="46" t="s">
        <v>943</v>
      </c>
      <c r="C370" s="45">
        <v>50243760</v>
      </c>
      <c r="D370" s="45">
        <v>20000000</v>
      </c>
      <c r="E370" s="45">
        <v>0</v>
      </c>
      <c r="F370" s="45">
        <v>0</v>
      </c>
      <c r="G370" s="45">
        <v>0</v>
      </c>
      <c r="H370" s="45">
        <v>70243760</v>
      </c>
      <c r="I370" s="45">
        <v>70243760</v>
      </c>
      <c r="J370" s="45">
        <v>70243760</v>
      </c>
      <c r="K370" s="45">
        <v>0</v>
      </c>
      <c r="L370" s="45">
        <v>0</v>
      </c>
      <c r="M370" s="45">
        <v>0</v>
      </c>
      <c r="N370" s="45">
        <v>0</v>
      </c>
      <c r="O370" s="45">
        <v>0</v>
      </c>
      <c r="P370" s="45">
        <v>0</v>
      </c>
      <c r="Q370" s="45">
        <v>0</v>
      </c>
      <c r="R370" s="40">
        <v>0</v>
      </c>
      <c r="S370" s="40">
        <v>70243760</v>
      </c>
      <c r="T370" s="40">
        <v>100</v>
      </c>
      <c r="U370" s="40">
        <v>70243760</v>
      </c>
      <c r="V370" s="40">
        <v>100</v>
      </c>
      <c r="W370" s="40">
        <v>70243760</v>
      </c>
      <c r="X370" s="40">
        <v>0</v>
      </c>
      <c r="Y370" s="40">
        <v>0</v>
      </c>
    </row>
    <row r="371" spans="1:25" ht="15.75" x14ac:dyDescent="0.25">
      <c r="A371" s="41" t="s">
        <v>944</v>
      </c>
      <c r="B371" s="46" t="s">
        <v>945</v>
      </c>
      <c r="C371" s="45">
        <v>23600000</v>
      </c>
      <c r="D371" s="45">
        <v>0</v>
      </c>
      <c r="E371" s="45">
        <v>0</v>
      </c>
      <c r="F371" s="45">
        <v>0</v>
      </c>
      <c r="G371" s="45">
        <v>0</v>
      </c>
      <c r="H371" s="45">
        <v>23600000</v>
      </c>
      <c r="I371" s="45">
        <v>23600000</v>
      </c>
      <c r="J371" s="45">
        <v>23600000</v>
      </c>
      <c r="K371" s="45">
        <v>0</v>
      </c>
      <c r="L371" s="45">
        <v>0</v>
      </c>
      <c r="M371" s="45">
        <v>0</v>
      </c>
      <c r="N371" s="45">
        <v>0</v>
      </c>
      <c r="O371" s="45">
        <v>0</v>
      </c>
      <c r="P371" s="45">
        <v>0</v>
      </c>
      <c r="Q371" s="45">
        <v>0</v>
      </c>
      <c r="R371" s="40">
        <v>0</v>
      </c>
      <c r="S371" s="40">
        <v>23600000</v>
      </c>
      <c r="T371" s="40">
        <v>100</v>
      </c>
      <c r="U371" s="40">
        <v>23600000</v>
      </c>
      <c r="V371" s="40">
        <v>100</v>
      </c>
      <c r="W371" s="40">
        <v>23600000</v>
      </c>
      <c r="X371" s="40">
        <v>0</v>
      </c>
      <c r="Y371" s="40">
        <v>0</v>
      </c>
    </row>
    <row r="372" spans="1:25" ht="39" x14ac:dyDescent="0.25">
      <c r="A372" s="50" t="s">
        <v>946</v>
      </c>
      <c r="B372" s="51" t="s">
        <v>947</v>
      </c>
      <c r="C372" s="52">
        <v>21533040</v>
      </c>
      <c r="D372" s="52">
        <v>20000000</v>
      </c>
      <c r="E372" s="52">
        <v>0</v>
      </c>
      <c r="F372" s="52">
        <v>0</v>
      </c>
      <c r="G372" s="52">
        <v>0</v>
      </c>
      <c r="H372" s="52">
        <v>41533040</v>
      </c>
      <c r="I372" s="52">
        <v>41533040</v>
      </c>
      <c r="J372" s="52">
        <v>41533040</v>
      </c>
      <c r="K372" s="52">
        <v>0</v>
      </c>
      <c r="L372" s="52">
        <v>0</v>
      </c>
      <c r="M372" s="52">
        <v>0</v>
      </c>
      <c r="N372" s="52">
        <v>0</v>
      </c>
      <c r="O372" s="52">
        <v>0</v>
      </c>
      <c r="P372" s="52">
        <v>0</v>
      </c>
      <c r="Q372" s="45">
        <v>0</v>
      </c>
      <c r="R372" s="40">
        <v>0</v>
      </c>
      <c r="S372" s="40">
        <v>41533040</v>
      </c>
      <c r="T372" s="40">
        <v>100</v>
      </c>
      <c r="U372" s="40">
        <v>41533040</v>
      </c>
      <c r="V372" s="40">
        <v>100</v>
      </c>
      <c r="W372" s="40">
        <v>41533040</v>
      </c>
      <c r="X372" s="40">
        <v>0</v>
      </c>
      <c r="Y372" s="40">
        <v>0</v>
      </c>
    </row>
    <row r="373" spans="1:25" ht="26.25" x14ac:dyDescent="0.25">
      <c r="A373" s="50" t="s">
        <v>948</v>
      </c>
      <c r="B373" s="51" t="s">
        <v>929</v>
      </c>
      <c r="C373" s="52">
        <v>21533040</v>
      </c>
      <c r="D373" s="52">
        <v>20000000</v>
      </c>
      <c r="E373" s="52">
        <v>0</v>
      </c>
      <c r="F373" s="52">
        <v>0</v>
      </c>
      <c r="G373" s="52">
        <v>0</v>
      </c>
      <c r="H373" s="52">
        <v>41533040</v>
      </c>
      <c r="I373" s="52">
        <v>41533040</v>
      </c>
      <c r="J373" s="52">
        <v>41533040</v>
      </c>
      <c r="K373" s="52">
        <v>0</v>
      </c>
      <c r="L373" s="52">
        <v>0</v>
      </c>
      <c r="M373" s="52">
        <v>0</v>
      </c>
      <c r="N373" s="52">
        <v>0</v>
      </c>
      <c r="O373" s="52">
        <v>0</v>
      </c>
      <c r="P373" s="52">
        <v>0</v>
      </c>
      <c r="Q373" s="45">
        <v>0</v>
      </c>
      <c r="R373" s="40">
        <v>0</v>
      </c>
      <c r="S373" s="40">
        <v>41533040</v>
      </c>
      <c r="T373" s="40">
        <v>100</v>
      </c>
      <c r="U373" s="40">
        <v>41533040</v>
      </c>
      <c r="V373" s="40">
        <v>100</v>
      </c>
      <c r="W373" s="40">
        <v>41533040</v>
      </c>
      <c r="X373" s="40">
        <v>0</v>
      </c>
      <c r="Y373" s="40">
        <v>0</v>
      </c>
    </row>
    <row r="374" spans="1:25" ht="15.75" x14ac:dyDescent="0.25">
      <c r="A374" s="41" t="s">
        <v>949</v>
      </c>
      <c r="B374" s="46" t="s">
        <v>950</v>
      </c>
      <c r="C374" s="45">
        <v>14355360</v>
      </c>
      <c r="D374" s="45">
        <v>20000000</v>
      </c>
      <c r="E374" s="45">
        <v>0</v>
      </c>
      <c r="F374" s="45">
        <v>0</v>
      </c>
      <c r="G374" s="45">
        <v>0</v>
      </c>
      <c r="H374" s="45">
        <v>34355360</v>
      </c>
      <c r="I374" s="45">
        <v>34355360</v>
      </c>
      <c r="J374" s="45">
        <v>34355360</v>
      </c>
      <c r="K374" s="45">
        <v>0</v>
      </c>
      <c r="L374" s="45">
        <v>0</v>
      </c>
      <c r="M374" s="45">
        <v>0</v>
      </c>
      <c r="N374" s="45">
        <v>0</v>
      </c>
      <c r="O374" s="45">
        <v>0</v>
      </c>
      <c r="P374" s="45">
        <v>0</v>
      </c>
      <c r="Q374" s="45">
        <v>0</v>
      </c>
      <c r="R374" s="40">
        <v>0</v>
      </c>
      <c r="S374" s="40">
        <v>34355360</v>
      </c>
      <c r="T374" s="40">
        <v>100</v>
      </c>
      <c r="U374" s="40">
        <v>34355360</v>
      </c>
      <c r="V374" s="40">
        <v>100</v>
      </c>
      <c r="W374" s="40">
        <v>34355360</v>
      </c>
      <c r="X374" s="40">
        <v>0</v>
      </c>
      <c r="Y374" s="40">
        <v>0</v>
      </c>
    </row>
    <row r="375" spans="1:25" ht="15.75" x14ac:dyDescent="0.25">
      <c r="A375" s="41" t="s">
        <v>951</v>
      </c>
      <c r="B375" s="46" t="s">
        <v>952</v>
      </c>
      <c r="C375" s="45">
        <v>7177680</v>
      </c>
      <c r="D375" s="45">
        <v>0</v>
      </c>
      <c r="E375" s="45">
        <v>0</v>
      </c>
      <c r="F375" s="45">
        <v>0</v>
      </c>
      <c r="G375" s="45">
        <v>0</v>
      </c>
      <c r="H375" s="45">
        <v>7177680</v>
      </c>
      <c r="I375" s="45">
        <v>7177680</v>
      </c>
      <c r="J375" s="45">
        <v>7177680</v>
      </c>
      <c r="K375" s="45">
        <v>0</v>
      </c>
      <c r="L375" s="45">
        <v>0</v>
      </c>
      <c r="M375" s="45">
        <v>0</v>
      </c>
      <c r="N375" s="45">
        <v>0</v>
      </c>
      <c r="O375" s="45">
        <v>0</v>
      </c>
      <c r="P375" s="45">
        <v>0</v>
      </c>
      <c r="Q375" s="45">
        <v>0</v>
      </c>
      <c r="R375" s="40">
        <v>0</v>
      </c>
      <c r="S375" s="40">
        <v>7177680</v>
      </c>
      <c r="T375" s="40">
        <v>100</v>
      </c>
      <c r="U375" s="40">
        <v>7177680</v>
      </c>
      <c r="V375" s="40">
        <v>100</v>
      </c>
      <c r="W375" s="40">
        <v>7177680</v>
      </c>
      <c r="X375" s="40">
        <v>0</v>
      </c>
      <c r="Y375" s="40">
        <v>0</v>
      </c>
    </row>
    <row r="376" spans="1:25" ht="15.75" x14ac:dyDescent="0.25">
      <c r="A376" s="50" t="s">
        <v>953</v>
      </c>
      <c r="B376" s="51" t="s">
        <v>954</v>
      </c>
      <c r="C376" s="52">
        <v>619532160</v>
      </c>
      <c r="D376" s="52">
        <v>40000000</v>
      </c>
      <c r="E376" s="52">
        <v>0</v>
      </c>
      <c r="F376" s="52">
        <v>0</v>
      </c>
      <c r="G376" s="52">
        <v>151000000</v>
      </c>
      <c r="H376" s="52">
        <v>508532160</v>
      </c>
      <c r="I376" s="52">
        <v>0</v>
      </c>
      <c r="J376" s="52">
        <v>0</v>
      </c>
      <c r="K376" s="52">
        <v>0</v>
      </c>
      <c r="L376" s="52">
        <v>0</v>
      </c>
      <c r="M376" s="52">
        <v>0</v>
      </c>
      <c r="N376" s="52">
        <v>0</v>
      </c>
      <c r="O376" s="52">
        <v>0</v>
      </c>
      <c r="P376" s="52">
        <v>0</v>
      </c>
      <c r="Q376" s="45">
        <v>508532160</v>
      </c>
      <c r="R376" s="40">
        <v>100</v>
      </c>
      <c r="S376" s="40">
        <v>508532160</v>
      </c>
      <c r="T376" s="40">
        <v>100</v>
      </c>
      <c r="U376" s="40">
        <v>508532160</v>
      </c>
      <c r="V376" s="40">
        <v>100</v>
      </c>
      <c r="W376" s="40">
        <v>0</v>
      </c>
      <c r="X376" s="40">
        <v>0</v>
      </c>
      <c r="Y376" s="40">
        <v>0</v>
      </c>
    </row>
    <row r="377" spans="1:25" ht="15.75" x14ac:dyDescent="0.25">
      <c r="A377" s="50" t="s">
        <v>955</v>
      </c>
      <c r="B377" s="51" t="s">
        <v>956</v>
      </c>
      <c r="C377" s="52">
        <v>152755360</v>
      </c>
      <c r="D377" s="52">
        <v>20000000</v>
      </c>
      <c r="E377" s="52">
        <v>0</v>
      </c>
      <c r="F377" s="52">
        <v>0</v>
      </c>
      <c r="G377" s="52">
        <v>0</v>
      </c>
      <c r="H377" s="52">
        <v>172755360</v>
      </c>
      <c r="I377" s="52">
        <v>0</v>
      </c>
      <c r="J377" s="52">
        <v>0</v>
      </c>
      <c r="K377" s="52">
        <v>0</v>
      </c>
      <c r="L377" s="52">
        <v>0</v>
      </c>
      <c r="M377" s="52">
        <v>0</v>
      </c>
      <c r="N377" s="52">
        <v>0</v>
      </c>
      <c r="O377" s="52">
        <v>0</v>
      </c>
      <c r="P377" s="52">
        <v>0</v>
      </c>
      <c r="Q377" s="45">
        <v>172755360</v>
      </c>
      <c r="R377" s="40">
        <v>100</v>
      </c>
      <c r="S377" s="40">
        <v>172755360</v>
      </c>
      <c r="T377" s="40">
        <v>100</v>
      </c>
      <c r="U377" s="40">
        <v>172755360</v>
      </c>
      <c r="V377" s="40">
        <v>100</v>
      </c>
      <c r="W377" s="40">
        <v>0</v>
      </c>
      <c r="X377" s="40">
        <v>0</v>
      </c>
      <c r="Y377" s="40">
        <v>0</v>
      </c>
    </row>
    <row r="378" spans="1:25" ht="26.25" x14ac:dyDescent="0.25">
      <c r="A378" s="50" t="s">
        <v>957</v>
      </c>
      <c r="B378" s="51" t="s">
        <v>929</v>
      </c>
      <c r="C378" s="52">
        <v>74755360</v>
      </c>
      <c r="D378" s="52">
        <v>20000000</v>
      </c>
      <c r="E378" s="52">
        <v>0</v>
      </c>
      <c r="F378" s="52">
        <v>0</v>
      </c>
      <c r="G378" s="52">
        <v>0</v>
      </c>
      <c r="H378" s="52">
        <v>94755360</v>
      </c>
      <c r="I378" s="52">
        <v>0</v>
      </c>
      <c r="J378" s="52">
        <v>0</v>
      </c>
      <c r="K378" s="52">
        <v>0</v>
      </c>
      <c r="L378" s="52">
        <v>0</v>
      </c>
      <c r="M378" s="52">
        <v>0</v>
      </c>
      <c r="N378" s="52">
        <v>0</v>
      </c>
      <c r="O378" s="52">
        <v>0</v>
      </c>
      <c r="P378" s="52">
        <v>0</v>
      </c>
      <c r="Q378" s="45">
        <v>94755360</v>
      </c>
      <c r="R378" s="40">
        <v>100</v>
      </c>
      <c r="S378" s="40">
        <v>94755360</v>
      </c>
      <c r="T378" s="40">
        <v>100</v>
      </c>
      <c r="U378" s="40">
        <v>94755360</v>
      </c>
      <c r="V378" s="40">
        <v>100</v>
      </c>
      <c r="W378" s="40">
        <v>0</v>
      </c>
      <c r="X378" s="40">
        <v>0</v>
      </c>
      <c r="Y378" s="40">
        <v>0</v>
      </c>
    </row>
    <row r="379" spans="1:25" ht="39" x14ac:dyDescent="0.25">
      <c r="A379" s="41" t="s">
        <v>958</v>
      </c>
      <c r="B379" s="46" t="s">
        <v>959</v>
      </c>
      <c r="C379" s="45">
        <v>60400000</v>
      </c>
      <c r="D379" s="45">
        <v>0</v>
      </c>
      <c r="E379" s="45">
        <v>0</v>
      </c>
      <c r="F379" s="45">
        <v>0</v>
      </c>
      <c r="G379" s="45">
        <v>0</v>
      </c>
      <c r="H379" s="45">
        <v>60400000</v>
      </c>
      <c r="I379" s="45">
        <v>0</v>
      </c>
      <c r="J379" s="45">
        <v>0</v>
      </c>
      <c r="K379" s="45">
        <v>0</v>
      </c>
      <c r="L379" s="45">
        <v>0</v>
      </c>
      <c r="M379" s="45">
        <v>0</v>
      </c>
      <c r="N379" s="45">
        <v>0</v>
      </c>
      <c r="O379" s="45">
        <v>0</v>
      </c>
      <c r="P379" s="45">
        <v>0</v>
      </c>
      <c r="Q379" s="45">
        <v>60400000</v>
      </c>
      <c r="R379" s="40">
        <v>100</v>
      </c>
      <c r="S379" s="40">
        <v>60400000</v>
      </c>
      <c r="T379" s="40">
        <v>100</v>
      </c>
      <c r="U379" s="40">
        <v>60400000</v>
      </c>
      <c r="V379" s="40">
        <v>100</v>
      </c>
      <c r="W379" s="40">
        <v>0</v>
      </c>
      <c r="X379" s="40">
        <v>0</v>
      </c>
      <c r="Y379" s="40">
        <v>0</v>
      </c>
    </row>
    <row r="380" spans="1:25" ht="26.25" x14ac:dyDescent="0.25">
      <c r="A380" s="41" t="s">
        <v>960</v>
      </c>
      <c r="B380" s="46" t="s">
        <v>961</v>
      </c>
      <c r="C380" s="45">
        <v>14355360</v>
      </c>
      <c r="D380" s="45">
        <v>20000000</v>
      </c>
      <c r="E380" s="45">
        <v>0</v>
      </c>
      <c r="F380" s="45">
        <v>0</v>
      </c>
      <c r="G380" s="45">
        <v>0</v>
      </c>
      <c r="H380" s="45">
        <v>34355360</v>
      </c>
      <c r="I380" s="45">
        <v>0</v>
      </c>
      <c r="J380" s="45">
        <v>0</v>
      </c>
      <c r="K380" s="45">
        <v>0</v>
      </c>
      <c r="L380" s="45">
        <v>0</v>
      </c>
      <c r="M380" s="45">
        <v>0</v>
      </c>
      <c r="N380" s="45">
        <v>0</v>
      </c>
      <c r="O380" s="45">
        <v>0</v>
      </c>
      <c r="P380" s="45">
        <v>0</v>
      </c>
      <c r="Q380" s="45">
        <v>34355360</v>
      </c>
      <c r="R380" s="40">
        <v>100</v>
      </c>
      <c r="S380" s="40">
        <v>34355360</v>
      </c>
      <c r="T380" s="40">
        <v>100</v>
      </c>
      <c r="U380" s="40">
        <v>34355360</v>
      </c>
      <c r="V380" s="40">
        <v>100</v>
      </c>
      <c r="W380" s="40">
        <v>0</v>
      </c>
      <c r="X380" s="40">
        <v>0</v>
      </c>
      <c r="Y380" s="40">
        <v>0</v>
      </c>
    </row>
    <row r="381" spans="1:25" ht="26.25" x14ac:dyDescent="0.25">
      <c r="A381" s="50" t="s">
        <v>962</v>
      </c>
      <c r="B381" s="51" t="s">
        <v>929</v>
      </c>
      <c r="C381" s="52">
        <v>78000000</v>
      </c>
      <c r="D381" s="52">
        <v>0</v>
      </c>
      <c r="E381" s="52">
        <v>0</v>
      </c>
      <c r="F381" s="52">
        <v>0</v>
      </c>
      <c r="G381" s="52">
        <v>0</v>
      </c>
      <c r="H381" s="52">
        <v>78000000</v>
      </c>
      <c r="I381" s="52">
        <v>0</v>
      </c>
      <c r="J381" s="52">
        <v>0</v>
      </c>
      <c r="K381" s="52">
        <v>0</v>
      </c>
      <c r="L381" s="52">
        <v>0</v>
      </c>
      <c r="M381" s="52">
        <v>0</v>
      </c>
      <c r="N381" s="52">
        <v>0</v>
      </c>
      <c r="O381" s="52">
        <v>0</v>
      </c>
      <c r="P381" s="52">
        <v>0</v>
      </c>
      <c r="Q381" s="45">
        <v>78000000</v>
      </c>
      <c r="R381" s="40">
        <v>100</v>
      </c>
      <c r="S381" s="40">
        <v>78000000</v>
      </c>
      <c r="T381" s="40">
        <v>100</v>
      </c>
      <c r="U381" s="40">
        <v>78000000</v>
      </c>
      <c r="V381" s="40">
        <v>100</v>
      </c>
      <c r="W381" s="40">
        <v>0</v>
      </c>
      <c r="X381" s="40">
        <v>0</v>
      </c>
      <c r="Y381" s="40">
        <v>0</v>
      </c>
    </row>
    <row r="382" spans="1:25" ht="26.25" x14ac:dyDescent="0.25">
      <c r="A382" s="41" t="s">
        <v>963</v>
      </c>
      <c r="B382" s="46" t="s">
        <v>964</v>
      </c>
      <c r="C382" s="45">
        <v>78000000</v>
      </c>
      <c r="D382" s="45">
        <v>0</v>
      </c>
      <c r="E382" s="45">
        <v>0</v>
      </c>
      <c r="F382" s="45">
        <v>0</v>
      </c>
      <c r="G382" s="45">
        <v>0</v>
      </c>
      <c r="H382" s="45">
        <v>78000000</v>
      </c>
      <c r="I382" s="45">
        <v>0</v>
      </c>
      <c r="J382" s="45">
        <v>0</v>
      </c>
      <c r="K382" s="45">
        <v>0</v>
      </c>
      <c r="L382" s="45">
        <v>0</v>
      </c>
      <c r="M382" s="45">
        <v>0</v>
      </c>
      <c r="N382" s="45">
        <v>0</v>
      </c>
      <c r="O382" s="45">
        <v>0</v>
      </c>
      <c r="P382" s="45">
        <v>0</v>
      </c>
      <c r="Q382" s="45">
        <v>78000000</v>
      </c>
      <c r="R382" s="40">
        <v>100</v>
      </c>
      <c r="S382" s="40">
        <v>78000000</v>
      </c>
      <c r="T382" s="40">
        <v>100</v>
      </c>
      <c r="U382" s="40">
        <v>78000000</v>
      </c>
      <c r="V382" s="40">
        <v>100</v>
      </c>
      <c r="W382" s="40">
        <v>0</v>
      </c>
      <c r="X382" s="40">
        <v>0</v>
      </c>
      <c r="Y382" s="40">
        <v>0</v>
      </c>
    </row>
    <row r="383" spans="1:25" ht="26.25" x14ac:dyDescent="0.25">
      <c r="A383" s="50" t="s">
        <v>965</v>
      </c>
      <c r="B383" s="51" t="s">
        <v>966</v>
      </c>
      <c r="C383" s="52">
        <v>50243760</v>
      </c>
      <c r="D383" s="52">
        <v>0</v>
      </c>
      <c r="E383" s="52">
        <v>0</v>
      </c>
      <c r="F383" s="52">
        <v>0</v>
      </c>
      <c r="G383" s="52">
        <v>0</v>
      </c>
      <c r="H383" s="52">
        <v>50243760</v>
      </c>
      <c r="I383" s="52">
        <v>0</v>
      </c>
      <c r="J383" s="52">
        <v>0</v>
      </c>
      <c r="K383" s="52">
        <v>0</v>
      </c>
      <c r="L383" s="52">
        <v>0</v>
      </c>
      <c r="M383" s="52">
        <v>0</v>
      </c>
      <c r="N383" s="52">
        <v>0</v>
      </c>
      <c r="O383" s="52">
        <v>0</v>
      </c>
      <c r="P383" s="52">
        <v>0</v>
      </c>
      <c r="Q383" s="45">
        <v>50243760</v>
      </c>
      <c r="R383" s="40">
        <v>100</v>
      </c>
      <c r="S383" s="40">
        <v>50243760</v>
      </c>
      <c r="T383" s="40">
        <v>100</v>
      </c>
      <c r="U383" s="40">
        <v>50243760</v>
      </c>
      <c r="V383" s="40">
        <v>100</v>
      </c>
      <c r="W383" s="40">
        <v>0</v>
      </c>
      <c r="X383" s="40">
        <v>0</v>
      </c>
      <c r="Y383" s="40">
        <v>0</v>
      </c>
    </row>
    <row r="384" spans="1:25" ht="26.25" x14ac:dyDescent="0.25">
      <c r="A384" s="50" t="s">
        <v>967</v>
      </c>
      <c r="B384" s="51" t="s">
        <v>929</v>
      </c>
      <c r="C384" s="52">
        <v>50243760</v>
      </c>
      <c r="D384" s="52">
        <v>0</v>
      </c>
      <c r="E384" s="52">
        <v>0</v>
      </c>
      <c r="F384" s="52">
        <v>0</v>
      </c>
      <c r="G384" s="52">
        <v>0</v>
      </c>
      <c r="H384" s="52">
        <v>50243760</v>
      </c>
      <c r="I384" s="52">
        <v>0</v>
      </c>
      <c r="J384" s="52">
        <v>0</v>
      </c>
      <c r="K384" s="52">
        <v>0</v>
      </c>
      <c r="L384" s="52">
        <v>0</v>
      </c>
      <c r="M384" s="52">
        <v>0</v>
      </c>
      <c r="N384" s="52">
        <v>0</v>
      </c>
      <c r="O384" s="52">
        <v>0</v>
      </c>
      <c r="P384" s="52">
        <v>0</v>
      </c>
      <c r="Q384" s="45">
        <v>50243760</v>
      </c>
      <c r="R384" s="40">
        <v>100</v>
      </c>
      <c r="S384" s="40">
        <v>50243760</v>
      </c>
      <c r="T384" s="40">
        <v>100</v>
      </c>
      <c r="U384" s="40">
        <v>50243760</v>
      </c>
      <c r="V384" s="40">
        <v>100</v>
      </c>
      <c r="W384" s="40">
        <v>0</v>
      </c>
      <c r="X384" s="40">
        <v>0</v>
      </c>
      <c r="Y384" s="40">
        <v>0</v>
      </c>
    </row>
    <row r="385" spans="1:25" ht="15.75" x14ac:dyDescent="0.25">
      <c r="A385" s="41" t="s">
        <v>968</v>
      </c>
      <c r="B385" s="46" t="s">
        <v>969</v>
      </c>
      <c r="C385" s="45">
        <v>50243760</v>
      </c>
      <c r="D385" s="45">
        <v>0</v>
      </c>
      <c r="E385" s="45">
        <v>0</v>
      </c>
      <c r="F385" s="45">
        <v>0</v>
      </c>
      <c r="G385" s="45">
        <v>0</v>
      </c>
      <c r="H385" s="45">
        <v>50243760</v>
      </c>
      <c r="I385" s="45">
        <v>0</v>
      </c>
      <c r="J385" s="45">
        <v>0</v>
      </c>
      <c r="K385" s="45">
        <v>0</v>
      </c>
      <c r="L385" s="45">
        <v>0</v>
      </c>
      <c r="M385" s="45">
        <v>0</v>
      </c>
      <c r="N385" s="45">
        <v>0</v>
      </c>
      <c r="O385" s="45">
        <v>0</v>
      </c>
      <c r="P385" s="45">
        <v>0</v>
      </c>
      <c r="Q385" s="45">
        <v>50243760</v>
      </c>
      <c r="R385" s="40">
        <v>100</v>
      </c>
      <c r="S385" s="40">
        <v>50243760</v>
      </c>
      <c r="T385" s="40">
        <v>100</v>
      </c>
      <c r="U385" s="40">
        <v>50243760</v>
      </c>
      <c r="V385" s="40">
        <v>100</v>
      </c>
      <c r="W385" s="40">
        <v>0</v>
      </c>
      <c r="X385" s="40">
        <v>0</v>
      </c>
      <c r="Y385" s="40">
        <v>0</v>
      </c>
    </row>
    <row r="386" spans="1:25" ht="26.25" x14ac:dyDescent="0.25">
      <c r="A386" s="50" t="s">
        <v>970</v>
      </c>
      <c r="B386" s="51" t="s">
        <v>971</v>
      </c>
      <c r="C386" s="52">
        <v>416533040</v>
      </c>
      <c r="D386" s="52">
        <v>20000000</v>
      </c>
      <c r="E386" s="52">
        <v>0</v>
      </c>
      <c r="F386" s="52">
        <v>0</v>
      </c>
      <c r="G386" s="52">
        <v>151000000</v>
      </c>
      <c r="H386" s="52">
        <v>285533040</v>
      </c>
      <c r="I386" s="52">
        <v>0</v>
      </c>
      <c r="J386" s="52">
        <v>0</v>
      </c>
      <c r="K386" s="52">
        <v>0</v>
      </c>
      <c r="L386" s="52">
        <v>0</v>
      </c>
      <c r="M386" s="52">
        <v>0</v>
      </c>
      <c r="N386" s="52">
        <v>0</v>
      </c>
      <c r="O386" s="52">
        <v>0</v>
      </c>
      <c r="P386" s="52">
        <v>0</v>
      </c>
      <c r="Q386" s="45">
        <v>285533040</v>
      </c>
      <c r="R386" s="40">
        <v>100</v>
      </c>
      <c r="S386" s="40">
        <v>285533040</v>
      </c>
      <c r="T386" s="40">
        <v>100</v>
      </c>
      <c r="U386" s="40">
        <v>285533040</v>
      </c>
      <c r="V386" s="40">
        <v>100</v>
      </c>
      <c r="W386" s="40">
        <v>0</v>
      </c>
      <c r="X386" s="40">
        <v>0</v>
      </c>
      <c r="Y386" s="40">
        <v>0</v>
      </c>
    </row>
    <row r="387" spans="1:25" ht="26.25" x14ac:dyDescent="0.25">
      <c r="A387" s="50" t="s">
        <v>972</v>
      </c>
      <c r="B387" s="51" t="s">
        <v>929</v>
      </c>
      <c r="C387" s="52">
        <v>265533040</v>
      </c>
      <c r="D387" s="52">
        <v>20000000</v>
      </c>
      <c r="E387" s="52">
        <v>0</v>
      </c>
      <c r="F387" s="52">
        <v>0</v>
      </c>
      <c r="G387" s="52">
        <v>0</v>
      </c>
      <c r="H387" s="52">
        <v>285533040</v>
      </c>
      <c r="I387" s="52">
        <v>0</v>
      </c>
      <c r="J387" s="52">
        <v>0</v>
      </c>
      <c r="K387" s="52">
        <v>0</v>
      </c>
      <c r="L387" s="52">
        <v>0</v>
      </c>
      <c r="M387" s="52">
        <v>0</v>
      </c>
      <c r="N387" s="52">
        <v>0</v>
      </c>
      <c r="O387" s="52">
        <v>0</v>
      </c>
      <c r="P387" s="52">
        <v>0</v>
      </c>
      <c r="Q387" s="45">
        <v>285533040</v>
      </c>
      <c r="R387" s="40">
        <v>100</v>
      </c>
      <c r="S387" s="40">
        <v>285533040</v>
      </c>
      <c r="T387" s="40">
        <v>100</v>
      </c>
      <c r="U387" s="40">
        <v>285533040</v>
      </c>
      <c r="V387" s="40">
        <v>100</v>
      </c>
      <c r="W387" s="40">
        <v>0</v>
      </c>
      <c r="X387" s="40">
        <v>0</v>
      </c>
      <c r="Y387" s="40">
        <v>0</v>
      </c>
    </row>
    <row r="388" spans="1:25" ht="26.25" x14ac:dyDescent="0.25">
      <c r="A388" s="41" t="s">
        <v>973</v>
      </c>
      <c r="B388" s="46" t="s">
        <v>974</v>
      </c>
      <c r="C388" s="45">
        <v>21533040</v>
      </c>
      <c r="D388" s="45">
        <v>20000000</v>
      </c>
      <c r="E388" s="45">
        <v>0</v>
      </c>
      <c r="F388" s="45">
        <v>0</v>
      </c>
      <c r="G388" s="45">
        <v>0</v>
      </c>
      <c r="H388" s="45">
        <v>41533040</v>
      </c>
      <c r="I388" s="45">
        <v>0</v>
      </c>
      <c r="J388" s="45">
        <v>0</v>
      </c>
      <c r="K388" s="45">
        <v>0</v>
      </c>
      <c r="L388" s="45">
        <v>0</v>
      </c>
      <c r="M388" s="45">
        <v>0</v>
      </c>
      <c r="N388" s="45">
        <v>0</v>
      </c>
      <c r="O388" s="45">
        <v>0</v>
      </c>
      <c r="P388" s="45">
        <v>0</v>
      </c>
      <c r="Q388" s="45">
        <v>41533040</v>
      </c>
      <c r="R388" s="40">
        <v>100</v>
      </c>
      <c r="S388" s="40">
        <v>41533040</v>
      </c>
      <c r="T388" s="40">
        <v>100</v>
      </c>
      <c r="U388" s="40">
        <v>41533040</v>
      </c>
      <c r="V388" s="40">
        <v>100</v>
      </c>
      <c r="W388" s="40">
        <v>0</v>
      </c>
      <c r="X388" s="40">
        <v>0</v>
      </c>
      <c r="Y388" s="40">
        <v>0</v>
      </c>
    </row>
    <row r="389" spans="1:25" ht="26.25" x14ac:dyDescent="0.25">
      <c r="A389" s="41" t="s">
        <v>975</v>
      </c>
      <c r="B389" s="46" t="s">
        <v>976</v>
      </c>
      <c r="C389" s="45">
        <v>244000000</v>
      </c>
      <c r="D389" s="45">
        <v>0</v>
      </c>
      <c r="E389" s="45">
        <v>0</v>
      </c>
      <c r="F389" s="45">
        <v>0</v>
      </c>
      <c r="G389" s="45">
        <v>0</v>
      </c>
      <c r="H389" s="45">
        <v>244000000</v>
      </c>
      <c r="I389" s="45">
        <v>0</v>
      </c>
      <c r="J389" s="45">
        <v>0</v>
      </c>
      <c r="K389" s="45">
        <v>0</v>
      </c>
      <c r="L389" s="45">
        <v>0</v>
      </c>
      <c r="M389" s="45">
        <v>0</v>
      </c>
      <c r="N389" s="45">
        <v>0</v>
      </c>
      <c r="O389" s="45">
        <v>0</v>
      </c>
      <c r="P389" s="45">
        <v>0</v>
      </c>
      <c r="Q389" s="45">
        <v>244000000</v>
      </c>
      <c r="R389" s="40">
        <v>100</v>
      </c>
      <c r="S389" s="40">
        <v>244000000</v>
      </c>
      <c r="T389" s="40">
        <v>100</v>
      </c>
      <c r="U389" s="40">
        <v>244000000</v>
      </c>
      <c r="V389" s="40">
        <v>100</v>
      </c>
      <c r="W389" s="40">
        <v>0</v>
      </c>
      <c r="X389" s="40">
        <v>0</v>
      </c>
      <c r="Y389" s="40">
        <v>0</v>
      </c>
    </row>
    <row r="390" spans="1:25" ht="26.25" x14ac:dyDescent="0.25">
      <c r="A390" s="50" t="s">
        <v>977</v>
      </c>
      <c r="B390" s="51" t="s">
        <v>978</v>
      </c>
      <c r="C390" s="52">
        <v>151000000</v>
      </c>
      <c r="D390" s="52">
        <v>0</v>
      </c>
      <c r="E390" s="52">
        <v>0</v>
      </c>
      <c r="F390" s="52">
        <v>0</v>
      </c>
      <c r="G390" s="52">
        <v>151000000</v>
      </c>
      <c r="H390" s="52">
        <v>0</v>
      </c>
      <c r="I390" s="52">
        <v>0</v>
      </c>
      <c r="J390" s="52">
        <v>0</v>
      </c>
      <c r="K390" s="52">
        <v>0</v>
      </c>
      <c r="L390" s="52">
        <v>0</v>
      </c>
      <c r="M390" s="52">
        <v>0</v>
      </c>
      <c r="N390" s="52">
        <v>0</v>
      </c>
      <c r="O390" s="52">
        <v>0</v>
      </c>
      <c r="P390" s="52">
        <v>0</v>
      </c>
      <c r="Q390" s="45">
        <v>0</v>
      </c>
      <c r="R390" s="40">
        <v>0</v>
      </c>
      <c r="S390" s="40">
        <v>0</v>
      </c>
      <c r="T390" s="40">
        <v>0</v>
      </c>
      <c r="U390" s="40">
        <v>0</v>
      </c>
      <c r="V390" s="40">
        <v>0</v>
      </c>
      <c r="W390" s="40">
        <v>0</v>
      </c>
      <c r="X390" s="40">
        <v>0</v>
      </c>
      <c r="Y390" s="40">
        <v>0</v>
      </c>
    </row>
    <row r="391" spans="1:25" ht="26.25" x14ac:dyDescent="0.25">
      <c r="A391" s="41" t="s">
        <v>979</v>
      </c>
      <c r="B391" s="46" t="s">
        <v>980</v>
      </c>
      <c r="C391" s="45">
        <v>151000000</v>
      </c>
      <c r="D391" s="45">
        <v>0</v>
      </c>
      <c r="E391" s="45">
        <v>0</v>
      </c>
      <c r="F391" s="45">
        <v>0</v>
      </c>
      <c r="G391" s="45">
        <v>151000000</v>
      </c>
      <c r="H391" s="45">
        <v>0</v>
      </c>
      <c r="I391" s="45">
        <v>0</v>
      </c>
      <c r="J391" s="45">
        <v>0</v>
      </c>
      <c r="K391" s="45">
        <v>0</v>
      </c>
      <c r="L391" s="45">
        <v>0</v>
      </c>
      <c r="M391" s="45">
        <v>0</v>
      </c>
      <c r="N391" s="45">
        <v>0</v>
      </c>
      <c r="O391" s="45">
        <v>0</v>
      </c>
      <c r="P391" s="45">
        <v>0</v>
      </c>
      <c r="Q391" s="45">
        <v>0</v>
      </c>
      <c r="R391" s="40">
        <v>0</v>
      </c>
      <c r="S391" s="40">
        <v>0</v>
      </c>
      <c r="T391" s="40">
        <v>0</v>
      </c>
      <c r="U391" s="40">
        <v>0</v>
      </c>
      <c r="V391" s="40">
        <v>0</v>
      </c>
      <c r="W391" s="40">
        <v>0</v>
      </c>
      <c r="X391" s="40">
        <v>0</v>
      </c>
      <c r="Y391" s="40">
        <v>0</v>
      </c>
    </row>
    <row r="392" spans="1:25" ht="15.75" x14ac:dyDescent="0.25">
      <c r="A392" s="50" t="s">
        <v>981</v>
      </c>
      <c r="B392" s="51" t="s">
        <v>982</v>
      </c>
      <c r="C392" s="52">
        <v>239609840</v>
      </c>
      <c r="D392" s="52">
        <v>0</v>
      </c>
      <c r="E392" s="52">
        <v>0</v>
      </c>
      <c r="F392" s="52">
        <v>0</v>
      </c>
      <c r="G392" s="52">
        <v>1850000</v>
      </c>
      <c r="H392" s="52">
        <v>237759840</v>
      </c>
      <c r="I392" s="52">
        <v>237759840</v>
      </c>
      <c r="J392" s="52">
        <v>237759840</v>
      </c>
      <c r="K392" s="52">
        <v>30450000</v>
      </c>
      <c r="L392" s="52">
        <v>30450000</v>
      </c>
      <c r="M392" s="52">
        <v>10150000</v>
      </c>
      <c r="N392" s="52">
        <v>10150000</v>
      </c>
      <c r="O392" s="52">
        <v>10150000</v>
      </c>
      <c r="P392" s="52">
        <v>10150000</v>
      </c>
      <c r="Q392" s="45">
        <v>0</v>
      </c>
      <c r="R392" s="40">
        <v>0</v>
      </c>
      <c r="S392" s="40">
        <v>207309840</v>
      </c>
      <c r="T392" s="40">
        <v>87.1929590800532</v>
      </c>
      <c r="U392" s="40">
        <v>227609840</v>
      </c>
      <c r="V392" s="40">
        <v>95.73098636001771</v>
      </c>
      <c r="W392" s="40">
        <v>207309840</v>
      </c>
      <c r="X392" s="40">
        <v>20300000</v>
      </c>
      <c r="Y392" s="40">
        <v>0</v>
      </c>
    </row>
    <row r="393" spans="1:25" ht="26.25" x14ac:dyDescent="0.25">
      <c r="A393" s="50" t="s">
        <v>983</v>
      </c>
      <c r="B393" s="51" t="s">
        <v>929</v>
      </c>
      <c r="C393" s="52">
        <v>93309840</v>
      </c>
      <c r="D393" s="52">
        <v>0</v>
      </c>
      <c r="E393" s="52">
        <v>0</v>
      </c>
      <c r="F393" s="52">
        <v>0</v>
      </c>
      <c r="G393" s="52">
        <v>0</v>
      </c>
      <c r="H393" s="52">
        <v>93309840</v>
      </c>
      <c r="I393" s="52">
        <v>93309840</v>
      </c>
      <c r="J393" s="52">
        <v>93309840</v>
      </c>
      <c r="K393" s="52">
        <v>0</v>
      </c>
      <c r="L393" s="52">
        <v>0</v>
      </c>
      <c r="M393" s="52">
        <v>0</v>
      </c>
      <c r="N393" s="52">
        <v>0</v>
      </c>
      <c r="O393" s="52">
        <v>0</v>
      </c>
      <c r="P393" s="52">
        <v>0</v>
      </c>
      <c r="Q393" s="45">
        <v>0</v>
      </c>
      <c r="R393" s="40">
        <v>0</v>
      </c>
      <c r="S393" s="40">
        <v>93309840</v>
      </c>
      <c r="T393" s="40">
        <v>100</v>
      </c>
      <c r="U393" s="40">
        <v>93309840</v>
      </c>
      <c r="V393" s="40">
        <v>100</v>
      </c>
      <c r="W393" s="40">
        <v>93309840</v>
      </c>
      <c r="X393" s="40">
        <v>0</v>
      </c>
      <c r="Y393" s="40">
        <v>0</v>
      </c>
    </row>
    <row r="394" spans="1:25" ht="26.25" x14ac:dyDescent="0.25">
      <c r="A394" s="41" t="s">
        <v>984</v>
      </c>
      <c r="B394" s="46" t="s">
        <v>985</v>
      </c>
      <c r="C394" s="45">
        <v>93309840</v>
      </c>
      <c r="D394" s="45">
        <v>0</v>
      </c>
      <c r="E394" s="45">
        <v>0</v>
      </c>
      <c r="F394" s="45">
        <v>0</v>
      </c>
      <c r="G394" s="45">
        <v>0</v>
      </c>
      <c r="H394" s="45">
        <v>93309840</v>
      </c>
      <c r="I394" s="45">
        <v>93309840</v>
      </c>
      <c r="J394" s="45">
        <v>93309840</v>
      </c>
      <c r="K394" s="45">
        <v>0</v>
      </c>
      <c r="L394" s="45">
        <v>0</v>
      </c>
      <c r="M394" s="45">
        <v>0</v>
      </c>
      <c r="N394" s="45">
        <v>0</v>
      </c>
      <c r="O394" s="45">
        <v>0</v>
      </c>
      <c r="P394" s="45">
        <v>0</v>
      </c>
      <c r="Q394" s="45">
        <v>0</v>
      </c>
      <c r="R394" s="40">
        <v>0</v>
      </c>
      <c r="S394" s="40">
        <v>93309840</v>
      </c>
      <c r="T394" s="40">
        <v>100</v>
      </c>
      <c r="U394" s="40">
        <v>93309840</v>
      </c>
      <c r="V394" s="40">
        <v>100</v>
      </c>
      <c r="W394" s="40">
        <v>93309840</v>
      </c>
      <c r="X394" s="40">
        <v>0</v>
      </c>
      <c r="Y394" s="40">
        <v>0</v>
      </c>
    </row>
    <row r="395" spans="1:25" ht="26.25" x14ac:dyDescent="0.25">
      <c r="A395" s="50" t="s">
        <v>986</v>
      </c>
      <c r="B395" s="51" t="s">
        <v>978</v>
      </c>
      <c r="C395" s="52">
        <v>114000000</v>
      </c>
      <c r="D395" s="52">
        <v>0</v>
      </c>
      <c r="E395" s="52">
        <v>0</v>
      </c>
      <c r="F395" s="52">
        <v>0</v>
      </c>
      <c r="G395" s="52">
        <v>0</v>
      </c>
      <c r="H395" s="52">
        <v>114000000</v>
      </c>
      <c r="I395" s="52">
        <v>114000000</v>
      </c>
      <c r="J395" s="52">
        <v>114000000</v>
      </c>
      <c r="K395" s="52">
        <v>0</v>
      </c>
      <c r="L395" s="52">
        <v>0</v>
      </c>
      <c r="M395" s="52">
        <v>0</v>
      </c>
      <c r="N395" s="52">
        <v>0</v>
      </c>
      <c r="O395" s="52">
        <v>0</v>
      </c>
      <c r="P395" s="52">
        <v>0</v>
      </c>
      <c r="Q395" s="45">
        <v>0</v>
      </c>
      <c r="R395" s="40">
        <v>0</v>
      </c>
      <c r="S395" s="40">
        <v>114000000</v>
      </c>
      <c r="T395" s="40">
        <v>100</v>
      </c>
      <c r="U395" s="40">
        <v>114000000</v>
      </c>
      <c r="V395" s="40">
        <v>100</v>
      </c>
      <c r="W395" s="40">
        <v>114000000</v>
      </c>
      <c r="X395" s="40">
        <v>0</v>
      </c>
      <c r="Y395" s="40">
        <v>0</v>
      </c>
    </row>
    <row r="396" spans="1:25" ht="26.25" x14ac:dyDescent="0.25">
      <c r="A396" s="41" t="s">
        <v>987</v>
      </c>
      <c r="B396" s="46" t="s">
        <v>988</v>
      </c>
      <c r="C396" s="45">
        <v>114000000</v>
      </c>
      <c r="D396" s="45">
        <v>0</v>
      </c>
      <c r="E396" s="45">
        <v>0</v>
      </c>
      <c r="F396" s="45">
        <v>0</v>
      </c>
      <c r="G396" s="45">
        <v>0</v>
      </c>
      <c r="H396" s="45">
        <v>114000000</v>
      </c>
      <c r="I396" s="45">
        <v>114000000</v>
      </c>
      <c r="J396" s="45">
        <v>114000000</v>
      </c>
      <c r="K396" s="45">
        <v>0</v>
      </c>
      <c r="L396" s="45">
        <v>0</v>
      </c>
      <c r="M396" s="45">
        <v>0</v>
      </c>
      <c r="N396" s="45">
        <v>0</v>
      </c>
      <c r="O396" s="45">
        <v>0</v>
      </c>
      <c r="P396" s="45">
        <v>0</v>
      </c>
      <c r="Q396" s="45">
        <v>0</v>
      </c>
      <c r="R396" s="40">
        <v>0</v>
      </c>
      <c r="S396" s="40">
        <v>114000000</v>
      </c>
      <c r="T396" s="40">
        <v>100</v>
      </c>
      <c r="U396" s="40">
        <v>114000000</v>
      </c>
      <c r="V396" s="40">
        <v>100</v>
      </c>
      <c r="W396" s="40">
        <v>114000000</v>
      </c>
      <c r="X396" s="40">
        <v>0</v>
      </c>
      <c r="Y396" s="40">
        <v>0</v>
      </c>
    </row>
    <row r="397" spans="1:25" ht="26.25" x14ac:dyDescent="0.25">
      <c r="A397" s="50" t="s">
        <v>989</v>
      </c>
      <c r="B397" s="51" t="s">
        <v>990</v>
      </c>
      <c r="C397" s="52">
        <v>32300000</v>
      </c>
      <c r="D397" s="52">
        <v>0</v>
      </c>
      <c r="E397" s="52">
        <v>0</v>
      </c>
      <c r="F397" s="52">
        <v>0</v>
      </c>
      <c r="G397" s="52">
        <v>1850000</v>
      </c>
      <c r="H397" s="52">
        <v>30450000</v>
      </c>
      <c r="I397" s="52">
        <v>30450000</v>
      </c>
      <c r="J397" s="52">
        <v>30450000</v>
      </c>
      <c r="K397" s="52">
        <v>30450000</v>
      </c>
      <c r="L397" s="52">
        <v>30450000</v>
      </c>
      <c r="M397" s="52">
        <v>10150000</v>
      </c>
      <c r="N397" s="52">
        <v>10150000</v>
      </c>
      <c r="O397" s="52">
        <v>10150000</v>
      </c>
      <c r="P397" s="52">
        <v>10150000</v>
      </c>
      <c r="Q397" s="45">
        <v>0</v>
      </c>
      <c r="R397" s="40">
        <v>0</v>
      </c>
      <c r="S397" s="40">
        <v>0</v>
      </c>
      <c r="T397" s="40">
        <v>0</v>
      </c>
      <c r="U397" s="40">
        <v>20300000</v>
      </c>
      <c r="V397" s="40">
        <v>66.6666666666667</v>
      </c>
      <c r="W397" s="40">
        <v>0</v>
      </c>
      <c r="X397" s="40">
        <v>20300000</v>
      </c>
      <c r="Y397" s="40">
        <v>0</v>
      </c>
    </row>
    <row r="398" spans="1:25" ht="15.75" x14ac:dyDescent="0.25">
      <c r="A398" s="41" t="s">
        <v>991</v>
      </c>
      <c r="B398" s="46" t="s">
        <v>937</v>
      </c>
      <c r="C398" s="45">
        <v>32300000</v>
      </c>
      <c r="D398" s="45">
        <v>0</v>
      </c>
      <c r="E398" s="45">
        <v>0</v>
      </c>
      <c r="F398" s="45">
        <v>0</v>
      </c>
      <c r="G398" s="45">
        <v>1850000</v>
      </c>
      <c r="H398" s="45">
        <v>30450000</v>
      </c>
      <c r="I398" s="45">
        <v>30450000</v>
      </c>
      <c r="J398" s="45">
        <v>30450000</v>
      </c>
      <c r="K398" s="45">
        <v>30450000</v>
      </c>
      <c r="L398" s="45">
        <v>30450000</v>
      </c>
      <c r="M398" s="45">
        <v>10150000</v>
      </c>
      <c r="N398" s="45">
        <v>10150000</v>
      </c>
      <c r="O398" s="45">
        <v>10150000</v>
      </c>
      <c r="P398" s="45">
        <v>10150000</v>
      </c>
      <c r="Q398" s="45">
        <v>0</v>
      </c>
      <c r="R398" s="40">
        <v>0</v>
      </c>
      <c r="S398" s="40">
        <v>0</v>
      </c>
      <c r="T398" s="40">
        <v>0</v>
      </c>
      <c r="U398" s="40">
        <v>20300000</v>
      </c>
      <c r="V398" s="40">
        <v>66.6666666666667</v>
      </c>
      <c r="W398" s="40">
        <v>0</v>
      </c>
      <c r="X398" s="40">
        <v>20300000</v>
      </c>
      <c r="Y398" s="40">
        <v>0</v>
      </c>
    </row>
    <row r="399" spans="1:25" ht="26.25" x14ac:dyDescent="0.25">
      <c r="A399" s="50" t="s">
        <v>992</v>
      </c>
      <c r="B399" s="51" t="s">
        <v>993</v>
      </c>
      <c r="C399" s="52">
        <v>588743760</v>
      </c>
      <c r="D399" s="52">
        <v>20000000</v>
      </c>
      <c r="E399" s="52">
        <v>0</v>
      </c>
      <c r="F399" s="52">
        <v>151000000</v>
      </c>
      <c r="G399" s="52">
        <v>452000000</v>
      </c>
      <c r="H399" s="52">
        <v>307743760</v>
      </c>
      <c r="I399" s="52">
        <v>0</v>
      </c>
      <c r="J399" s="52">
        <v>0</v>
      </c>
      <c r="K399" s="52">
        <v>0</v>
      </c>
      <c r="L399" s="52">
        <v>0</v>
      </c>
      <c r="M399" s="52">
        <v>0</v>
      </c>
      <c r="N399" s="52">
        <v>0</v>
      </c>
      <c r="O399" s="52">
        <v>0</v>
      </c>
      <c r="P399" s="52">
        <v>0</v>
      </c>
      <c r="Q399" s="45">
        <v>307743760</v>
      </c>
      <c r="R399" s="40">
        <v>100</v>
      </c>
      <c r="S399" s="40">
        <v>307743760</v>
      </c>
      <c r="T399" s="40">
        <v>100</v>
      </c>
      <c r="U399" s="40">
        <v>307743760</v>
      </c>
      <c r="V399" s="40">
        <v>100</v>
      </c>
      <c r="W399" s="40">
        <v>0</v>
      </c>
      <c r="X399" s="40">
        <v>0</v>
      </c>
      <c r="Y399" s="40">
        <v>0</v>
      </c>
    </row>
    <row r="400" spans="1:25" ht="15.75" x14ac:dyDescent="0.25">
      <c r="A400" s="50" t="s">
        <v>994</v>
      </c>
      <c r="B400" s="51" t="s">
        <v>995</v>
      </c>
      <c r="C400" s="52">
        <v>452000000</v>
      </c>
      <c r="D400" s="52">
        <v>0</v>
      </c>
      <c r="E400" s="52">
        <v>0</v>
      </c>
      <c r="F400" s="52">
        <v>0</v>
      </c>
      <c r="G400" s="52">
        <v>452000000</v>
      </c>
      <c r="H400" s="52">
        <v>0</v>
      </c>
      <c r="I400" s="52">
        <v>0</v>
      </c>
      <c r="J400" s="52">
        <v>0</v>
      </c>
      <c r="K400" s="52">
        <v>0</v>
      </c>
      <c r="L400" s="52">
        <v>0</v>
      </c>
      <c r="M400" s="52">
        <v>0</v>
      </c>
      <c r="N400" s="52">
        <v>0</v>
      </c>
      <c r="O400" s="52">
        <v>0</v>
      </c>
      <c r="P400" s="52">
        <v>0</v>
      </c>
      <c r="Q400" s="45">
        <v>0</v>
      </c>
      <c r="R400" s="40">
        <v>0</v>
      </c>
      <c r="S400" s="40">
        <v>0</v>
      </c>
      <c r="T400" s="40">
        <v>0</v>
      </c>
      <c r="U400" s="40">
        <v>0</v>
      </c>
      <c r="V400" s="40">
        <v>0</v>
      </c>
      <c r="W400" s="40">
        <v>0</v>
      </c>
      <c r="X400" s="40">
        <v>0</v>
      </c>
      <c r="Y400" s="40">
        <v>0</v>
      </c>
    </row>
    <row r="401" spans="1:25" ht="26.25" x14ac:dyDescent="0.25">
      <c r="A401" s="50" t="s">
        <v>996</v>
      </c>
      <c r="B401" s="51" t="s">
        <v>997</v>
      </c>
      <c r="C401" s="52">
        <v>452000000</v>
      </c>
      <c r="D401" s="52">
        <v>0</v>
      </c>
      <c r="E401" s="52">
        <v>0</v>
      </c>
      <c r="F401" s="52">
        <v>0</v>
      </c>
      <c r="G401" s="52">
        <v>452000000</v>
      </c>
      <c r="H401" s="52">
        <v>0</v>
      </c>
      <c r="I401" s="52">
        <v>0</v>
      </c>
      <c r="J401" s="52">
        <v>0</v>
      </c>
      <c r="K401" s="52">
        <v>0</v>
      </c>
      <c r="L401" s="52">
        <v>0</v>
      </c>
      <c r="M401" s="52">
        <v>0</v>
      </c>
      <c r="N401" s="52">
        <v>0</v>
      </c>
      <c r="O401" s="52">
        <v>0</v>
      </c>
      <c r="P401" s="52">
        <v>0</v>
      </c>
      <c r="Q401" s="45">
        <v>0</v>
      </c>
      <c r="R401" s="40">
        <v>0</v>
      </c>
      <c r="S401" s="40">
        <v>0</v>
      </c>
      <c r="T401" s="40">
        <v>0</v>
      </c>
      <c r="U401" s="40">
        <v>0</v>
      </c>
      <c r="V401" s="40">
        <v>0</v>
      </c>
      <c r="W401" s="40">
        <v>0</v>
      </c>
      <c r="X401" s="40">
        <v>0</v>
      </c>
      <c r="Y401" s="40">
        <v>0</v>
      </c>
    </row>
    <row r="402" spans="1:25" ht="26.25" x14ac:dyDescent="0.25">
      <c r="A402" s="41" t="s">
        <v>998</v>
      </c>
      <c r="B402" s="46" t="s">
        <v>999</v>
      </c>
      <c r="C402" s="45">
        <v>452000000</v>
      </c>
      <c r="D402" s="45">
        <v>0</v>
      </c>
      <c r="E402" s="45">
        <v>0</v>
      </c>
      <c r="F402" s="45">
        <v>0</v>
      </c>
      <c r="G402" s="45">
        <v>452000000</v>
      </c>
      <c r="H402" s="45">
        <v>0</v>
      </c>
      <c r="I402" s="45">
        <v>0</v>
      </c>
      <c r="J402" s="45">
        <v>0</v>
      </c>
      <c r="K402" s="45">
        <v>0</v>
      </c>
      <c r="L402" s="45">
        <v>0</v>
      </c>
      <c r="M402" s="45">
        <v>0</v>
      </c>
      <c r="N402" s="45">
        <v>0</v>
      </c>
      <c r="O402" s="45">
        <v>0</v>
      </c>
      <c r="P402" s="45">
        <v>0</v>
      </c>
      <c r="Q402" s="45">
        <v>0</v>
      </c>
      <c r="R402" s="40">
        <v>0</v>
      </c>
      <c r="S402" s="40">
        <v>0</v>
      </c>
      <c r="T402" s="40">
        <v>0</v>
      </c>
      <c r="U402" s="40">
        <v>0</v>
      </c>
      <c r="V402" s="40">
        <v>0</v>
      </c>
      <c r="W402" s="40">
        <v>0</v>
      </c>
      <c r="X402" s="40">
        <v>0</v>
      </c>
      <c r="Y402" s="40">
        <v>0</v>
      </c>
    </row>
    <row r="403" spans="1:25" ht="51.75" x14ac:dyDescent="0.25">
      <c r="A403" s="50" t="s">
        <v>1000</v>
      </c>
      <c r="B403" s="51" t="s">
        <v>1001</v>
      </c>
      <c r="C403" s="52">
        <v>136743760</v>
      </c>
      <c r="D403" s="52">
        <v>20000000</v>
      </c>
      <c r="E403" s="52">
        <v>0</v>
      </c>
      <c r="F403" s="52">
        <v>151000000</v>
      </c>
      <c r="G403" s="52">
        <v>0</v>
      </c>
      <c r="H403" s="52">
        <v>307743760</v>
      </c>
      <c r="I403" s="52">
        <v>0</v>
      </c>
      <c r="J403" s="52">
        <v>0</v>
      </c>
      <c r="K403" s="52">
        <v>0</v>
      </c>
      <c r="L403" s="52">
        <v>0</v>
      </c>
      <c r="M403" s="52">
        <v>0</v>
      </c>
      <c r="N403" s="52">
        <v>0</v>
      </c>
      <c r="O403" s="52">
        <v>0</v>
      </c>
      <c r="P403" s="52">
        <v>0</v>
      </c>
      <c r="Q403" s="45">
        <v>307743760</v>
      </c>
      <c r="R403" s="40">
        <v>100</v>
      </c>
      <c r="S403" s="40">
        <v>307743760</v>
      </c>
      <c r="T403" s="40">
        <v>100</v>
      </c>
      <c r="U403" s="40">
        <v>307743760</v>
      </c>
      <c r="V403" s="40">
        <v>100</v>
      </c>
      <c r="W403" s="40">
        <v>0</v>
      </c>
      <c r="X403" s="40">
        <v>0</v>
      </c>
      <c r="Y403" s="40">
        <v>0</v>
      </c>
    </row>
    <row r="404" spans="1:25" ht="26.25" x14ac:dyDescent="0.25">
      <c r="A404" s="50" t="s">
        <v>1002</v>
      </c>
      <c r="B404" s="51" t="s">
        <v>929</v>
      </c>
      <c r="C404" s="52">
        <v>136743760</v>
      </c>
      <c r="D404" s="52">
        <v>20000000</v>
      </c>
      <c r="E404" s="52">
        <v>0</v>
      </c>
      <c r="F404" s="52">
        <v>0</v>
      </c>
      <c r="G404" s="52">
        <v>0</v>
      </c>
      <c r="H404" s="52">
        <v>156743760</v>
      </c>
      <c r="I404" s="52">
        <v>0</v>
      </c>
      <c r="J404" s="52">
        <v>0</v>
      </c>
      <c r="K404" s="52">
        <v>0</v>
      </c>
      <c r="L404" s="52">
        <v>0</v>
      </c>
      <c r="M404" s="52">
        <v>0</v>
      </c>
      <c r="N404" s="52">
        <v>0</v>
      </c>
      <c r="O404" s="52">
        <v>0</v>
      </c>
      <c r="P404" s="52">
        <v>0</v>
      </c>
      <c r="Q404" s="45">
        <v>156743760</v>
      </c>
      <c r="R404" s="40">
        <v>100</v>
      </c>
      <c r="S404" s="40">
        <v>156743760</v>
      </c>
      <c r="T404" s="40">
        <v>100</v>
      </c>
      <c r="U404" s="40">
        <v>156743760</v>
      </c>
      <c r="V404" s="40">
        <v>100</v>
      </c>
      <c r="W404" s="40">
        <v>0</v>
      </c>
      <c r="X404" s="40">
        <v>0</v>
      </c>
      <c r="Y404" s="40">
        <v>0</v>
      </c>
    </row>
    <row r="405" spans="1:25" ht="26.25" x14ac:dyDescent="0.25">
      <c r="A405" s="41" t="s">
        <v>1003</v>
      </c>
      <c r="B405" s="46" t="s">
        <v>1004</v>
      </c>
      <c r="C405" s="45">
        <v>50243760</v>
      </c>
      <c r="D405" s="45">
        <v>20000000</v>
      </c>
      <c r="E405" s="45">
        <v>0</v>
      </c>
      <c r="F405" s="45">
        <v>0</v>
      </c>
      <c r="G405" s="45">
        <v>0</v>
      </c>
      <c r="H405" s="45">
        <v>70243760</v>
      </c>
      <c r="I405" s="45">
        <v>0</v>
      </c>
      <c r="J405" s="45">
        <v>0</v>
      </c>
      <c r="K405" s="45">
        <v>0</v>
      </c>
      <c r="L405" s="45">
        <v>0</v>
      </c>
      <c r="M405" s="45">
        <v>0</v>
      </c>
      <c r="N405" s="45">
        <v>0</v>
      </c>
      <c r="O405" s="45">
        <v>0</v>
      </c>
      <c r="P405" s="45">
        <v>0</v>
      </c>
      <c r="Q405" s="45">
        <v>70243760</v>
      </c>
      <c r="R405" s="40">
        <v>100</v>
      </c>
      <c r="S405" s="40">
        <v>70243760</v>
      </c>
      <c r="T405" s="40">
        <v>100</v>
      </c>
      <c r="U405" s="40">
        <v>70243760</v>
      </c>
      <c r="V405" s="40">
        <v>100</v>
      </c>
      <c r="W405" s="40">
        <v>0</v>
      </c>
      <c r="X405" s="40">
        <v>0</v>
      </c>
      <c r="Y405" s="40">
        <v>0</v>
      </c>
    </row>
    <row r="406" spans="1:25" ht="26.25" x14ac:dyDescent="0.25">
      <c r="A406" s="41" t="s">
        <v>1005</v>
      </c>
      <c r="B406" s="46" t="s">
        <v>1006</v>
      </c>
      <c r="C406" s="45">
        <v>86500000</v>
      </c>
      <c r="D406" s="45">
        <v>0</v>
      </c>
      <c r="E406" s="45">
        <v>0</v>
      </c>
      <c r="F406" s="45">
        <v>0</v>
      </c>
      <c r="G406" s="45">
        <v>0</v>
      </c>
      <c r="H406" s="45">
        <v>86500000</v>
      </c>
      <c r="I406" s="45">
        <v>0</v>
      </c>
      <c r="J406" s="45">
        <v>0</v>
      </c>
      <c r="K406" s="45">
        <v>0</v>
      </c>
      <c r="L406" s="45">
        <v>0</v>
      </c>
      <c r="M406" s="45">
        <v>0</v>
      </c>
      <c r="N406" s="45">
        <v>0</v>
      </c>
      <c r="O406" s="45">
        <v>0</v>
      </c>
      <c r="P406" s="45">
        <v>0</v>
      </c>
      <c r="Q406" s="45">
        <v>86500000</v>
      </c>
      <c r="R406" s="40">
        <v>100</v>
      </c>
      <c r="S406" s="40">
        <v>86500000</v>
      </c>
      <c r="T406" s="40">
        <v>100</v>
      </c>
      <c r="U406" s="40">
        <v>86500000</v>
      </c>
      <c r="V406" s="40">
        <v>100</v>
      </c>
      <c r="W406" s="40">
        <v>0</v>
      </c>
      <c r="X406" s="40">
        <v>0</v>
      </c>
      <c r="Y406" s="40">
        <v>0</v>
      </c>
    </row>
    <row r="407" spans="1:25" ht="26.25" x14ac:dyDescent="0.25">
      <c r="A407" s="50" t="s">
        <v>1007</v>
      </c>
      <c r="B407" s="51" t="s">
        <v>1008</v>
      </c>
      <c r="C407" s="52">
        <v>0</v>
      </c>
      <c r="D407" s="52">
        <v>0</v>
      </c>
      <c r="E407" s="52">
        <v>0</v>
      </c>
      <c r="F407" s="52">
        <v>151000000</v>
      </c>
      <c r="G407" s="52">
        <v>0</v>
      </c>
      <c r="H407" s="52">
        <v>151000000</v>
      </c>
      <c r="I407" s="52">
        <v>0</v>
      </c>
      <c r="J407" s="52">
        <v>0</v>
      </c>
      <c r="K407" s="52">
        <v>0</v>
      </c>
      <c r="L407" s="52">
        <v>0</v>
      </c>
      <c r="M407" s="52">
        <v>0</v>
      </c>
      <c r="N407" s="52">
        <v>0</v>
      </c>
      <c r="O407" s="52">
        <v>0</v>
      </c>
      <c r="P407" s="52">
        <v>0</v>
      </c>
      <c r="Q407" s="45">
        <v>151000000</v>
      </c>
      <c r="R407" s="40">
        <v>100</v>
      </c>
      <c r="S407" s="40">
        <v>151000000</v>
      </c>
      <c r="T407" s="40">
        <v>100</v>
      </c>
      <c r="U407" s="40">
        <v>151000000</v>
      </c>
      <c r="V407" s="40">
        <v>100</v>
      </c>
      <c r="W407" s="40">
        <v>0</v>
      </c>
      <c r="X407" s="40">
        <v>0</v>
      </c>
      <c r="Y407" s="40">
        <v>0</v>
      </c>
    </row>
    <row r="408" spans="1:25" ht="26.25" x14ac:dyDescent="0.25">
      <c r="A408" s="41" t="s">
        <v>1009</v>
      </c>
      <c r="B408" s="46" t="s">
        <v>1010</v>
      </c>
      <c r="C408" s="45">
        <v>0</v>
      </c>
      <c r="D408" s="45">
        <v>0</v>
      </c>
      <c r="E408" s="45">
        <v>0</v>
      </c>
      <c r="F408" s="45">
        <v>151000000</v>
      </c>
      <c r="G408" s="45">
        <v>0</v>
      </c>
      <c r="H408" s="45">
        <v>151000000</v>
      </c>
      <c r="I408" s="45">
        <v>0</v>
      </c>
      <c r="J408" s="45">
        <v>0</v>
      </c>
      <c r="K408" s="45">
        <v>0</v>
      </c>
      <c r="L408" s="45">
        <v>0</v>
      </c>
      <c r="M408" s="45">
        <v>0</v>
      </c>
      <c r="N408" s="45">
        <v>0</v>
      </c>
      <c r="O408" s="45">
        <v>0</v>
      </c>
      <c r="P408" s="45">
        <v>0</v>
      </c>
      <c r="Q408" s="45">
        <v>151000000</v>
      </c>
      <c r="R408" s="40">
        <v>100</v>
      </c>
      <c r="S408" s="40">
        <v>151000000</v>
      </c>
      <c r="T408" s="40">
        <v>100</v>
      </c>
      <c r="U408" s="40">
        <v>151000000</v>
      </c>
      <c r="V408" s="40">
        <v>100</v>
      </c>
      <c r="W408" s="40">
        <v>0</v>
      </c>
      <c r="X408" s="40">
        <v>0</v>
      </c>
      <c r="Y408" s="40">
        <v>0</v>
      </c>
    </row>
    <row r="409" spans="1:25" ht="26.25" x14ac:dyDescent="0.25">
      <c r="A409" s="50" t="s">
        <v>1011</v>
      </c>
      <c r="B409" s="51" t="s">
        <v>1012</v>
      </c>
      <c r="C409" s="52">
        <v>870112160</v>
      </c>
      <c r="D409" s="52">
        <v>10496095</v>
      </c>
      <c r="E409" s="52">
        <v>0</v>
      </c>
      <c r="F409" s="52">
        <v>100000000</v>
      </c>
      <c r="G409" s="52">
        <v>0</v>
      </c>
      <c r="H409" s="52">
        <v>980608255</v>
      </c>
      <c r="I409" s="52">
        <v>634560860</v>
      </c>
      <c r="J409" s="52">
        <v>634560860</v>
      </c>
      <c r="K409" s="52">
        <v>604559590</v>
      </c>
      <c r="L409" s="52">
        <v>604559590</v>
      </c>
      <c r="M409" s="52">
        <v>97000000</v>
      </c>
      <c r="N409" s="52">
        <v>97000000</v>
      </c>
      <c r="O409" s="52">
        <v>97000000</v>
      </c>
      <c r="P409" s="52">
        <v>97000000</v>
      </c>
      <c r="Q409" s="45">
        <v>346047395</v>
      </c>
      <c r="R409" s="40">
        <v>35.289055872775599</v>
      </c>
      <c r="S409" s="40">
        <v>376048665</v>
      </c>
      <c r="T409" s="40">
        <v>38.348511047360098</v>
      </c>
      <c r="U409" s="40">
        <v>883608255</v>
      </c>
      <c r="V409" s="40">
        <v>90.108180355875092</v>
      </c>
      <c r="W409" s="40">
        <v>30001270</v>
      </c>
      <c r="X409" s="40">
        <v>507559590</v>
      </c>
      <c r="Y409" s="40">
        <v>0</v>
      </c>
    </row>
    <row r="410" spans="1:25" ht="15.75" x14ac:dyDescent="0.25">
      <c r="A410" s="50" t="s">
        <v>1013</v>
      </c>
      <c r="B410" s="51" t="s">
        <v>1014</v>
      </c>
      <c r="C410" s="52">
        <v>65321440</v>
      </c>
      <c r="D410" s="52">
        <v>10496095</v>
      </c>
      <c r="E410" s="52">
        <v>0</v>
      </c>
      <c r="F410" s="52">
        <v>0</v>
      </c>
      <c r="G410" s="52">
        <v>0</v>
      </c>
      <c r="H410" s="52">
        <v>75817535</v>
      </c>
      <c r="I410" s="52">
        <v>0</v>
      </c>
      <c r="J410" s="52">
        <v>0</v>
      </c>
      <c r="K410" s="52">
        <v>0</v>
      </c>
      <c r="L410" s="52">
        <v>0</v>
      </c>
      <c r="M410" s="52">
        <v>0</v>
      </c>
      <c r="N410" s="52">
        <v>0</v>
      </c>
      <c r="O410" s="52">
        <v>0</v>
      </c>
      <c r="P410" s="52">
        <v>0</v>
      </c>
      <c r="Q410" s="45">
        <v>75817535</v>
      </c>
      <c r="R410" s="40">
        <v>100</v>
      </c>
      <c r="S410" s="40">
        <v>75817535</v>
      </c>
      <c r="T410" s="40">
        <v>100</v>
      </c>
      <c r="U410" s="40">
        <v>75817535</v>
      </c>
      <c r="V410" s="40">
        <v>100</v>
      </c>
      <c r="W410" s="40">
        <v>0</v>
      </c>
      <c r="X410" s="40">
        <v>0</v>
      </c>
      <c r="Y410" s="40">
        <v>0</v>
      </c>
    </row>
    <row r="411" spans="1:25" ht="26.25" x14ac:dyDescent="0.25">
      <c r="A411" s="50" t="s">
        <v>1015</v>
      </c>
      <c r="B411" s="51" t="s">
        <v>929</v>
      </c>
      <c r="C411" s="52">
        <v>65321440</v>
      </c>
      <c r="D411" s="52">
        <v>10496095</v>
      </c>
      <c r="E411" s="52">
        <v>0</v>
      </c>
      <c r="F411" s="52">
        <v>0</v>
      </c>
      <c r="G411" s="52">
        <v>0</v>
      </c>
      <c r="H411" s="52">
        <v>75817535</v>
      </c>
      <c r="I411" s="52">
        <v>0</v>
      </c>
      <c r="J411" s="52">
        <v>0</v>
      </c>
      <c r="K411" s="52">
        <v>0</v>
      </c>
      <c r="L411" s="52">
        <v>0</v>
      </c>
      <c r="M411" s="52">
        <v>0</v>
      </c>
      <c r="N411" s="52">
        <v>0</v>
      </c>
      <c r="O411" s="52">
        <v>0</v>
      </c>
      <c r="P411" s="52">
        <v>0</v>
      </c>
      <c r="Q411" s="45">
        <v>75817535</v>
      </c>
      <c r="R411" s="40">
        <v>100</v>
      </c>
      <c r="S411" s="40">
        <v>75817535</v>
      </c>
      <c r="T411" s="40">
        <v>100</v>
      </c>
      <c r="U411" s="40">
        <v>75817535</v>
      </c>
      <c r="V411" s="40">
        <v>100</v>
      </c>
      <c r="W411" s="40">
        <v>0</v>
      </c>
      <c r="X411" s="40">
        <v>0</v>
      </c>
      <c r="Y411" s="40">
        <v>0</v>
      </c>
    </row>
    <row r="412" spans="1:25" ht="26.25" x14ac:dyDescent="0.25">
      <c r="A412" s="41" t="s">
        <v>1016</v>
      </c>
      <c r="B412" s="46" t="s">
        <v>1017</v>
      </c>
      <c r="C412" s="45">
        <v>57421440</v>
      </c>
      <c r="D412" s="45">
        <v>10496095</v>
      </c>
      <c r="E412" s="45">
        <v>0</v>
      </c>
      <c r="F412" s="45">
        <v>0</v>
      </c>
      <c r="G412" s="45">
        <v>0</v>
      </c>
      <c r="H412" s="45">
        <v>67917535</v>
      </c>
      <c r="I412" s="45">
        <v>0</v>
      </c>
      <c r="J412" s="45">
        <v>0</v>
      </c>
      <c r="K412" s="45">
        <v>0</v>
      </c>
      <c r="L412" s="45">
        <v>0</v>
      </c>
      <c r="M412" s="45">
        <v>0</v>
      </c>
      <c r="N412" s="45">
        <v>0</v>
      </c>
      <c r="O412" s="45">
        <v>0</v>
      </c>
      <c r="P412" s="45">
        <v>0</v>
      </c>
      <c r="Q412" s="45">
        <v>67917535</v>
      </c>
      <c r="R412" s="40">
        <v>100</v>
      </c>
      <c r="S412" s="40">
        <v>67917535</v>
      </c>
      <c r="T412" s="40">
        <v>100</v>
      </c>
      <c r="U412" s="40">
        <v>67917535</v>
      </c>
      <c r="V412" s="40">
        <v>100</v>
      </c>
      <c r="W412" s="40">
        <v>0</v>
      </c>
      <c r="X412" s="40">
        <v>0</v>
      </c>
      <c r="Y412" s="40">
        <v>0</v>
      </c>
    </row>
    <row r="413" spans="1:25" ht="26.25" x14ac:dyDescent="0.25">
      <c r="A413" s="41" t="s">
        <v>1018</v>
      </c>
      <c r="B413" s="46" t="s">
        <v>1019</v>
      </c>
      <c r="C413" s="45">
        <v>7900000</v>
      </c>
      <c r="D413" s="45">
        <v>0</v>
      </c>
      <c r="E413" s="45">
        <v>0</v>
      </c>
      <c r="F413" s="45">
        <v>0</v>
      </c>
      <c r="G413" s="45">
        <v>0</v>
      </c>
      <c r="H413" s="45">
        <v>7900000</v>
      </c>
      <c r="I413" s="45">
        <v>0</v>
      </c>
      <c r="J413" s="45">
        <v>0</v>
      </c>
      <c r="K413" s="45">
        <v>0</v>
      </c>
      <c r="L413" s="45">
        <v>0</v>
      </c>
      <c r="M413" s="45">
        <v>0</v>
      </c>
      <c r="N413" s="45">
        <v>0</v>
      </c>
      <c r="O413" s="45">
        <v>0</v>
      </c>
      <c r="P413" s="45">
        <v>0</v>
      </c>
      <c r="Q413" s="45">
        <v>7900000</v>
      </c>
      <c r="R413" s="40">
        <v>100</v>
      </c>
      <c r="S413" s="40">
        <v>7900000</v>
      </c>
      <c r="T413" s="40">
        <v>100</v>
      </c>
      <c r="U413" s="40">
        <v>7900000</v>
      </c>
      <c r="V413" s="40">
        <v>100</v>
      </c>
      <c r="W413" s="40">
        <v>0</v>
      </c>
      <c r="X413" s="40">
        <v>0</v>
      </c>
      <c r="Y413" s="40">
        <v>0</v>
      </c>
    </row>
    <row r="414" spans="1:25" ht="15.75" x14ac:dyDescent="0.25">
      <c r="A414" s="50" t="s">
        <v>1020</v>
      </c>
      <c r="B414" s="51" t="s">
        <v>1021</v>
      </c>
      <c r="C414" s="52">
        <v>22255360</v>
      </c>
      <c r="D414" s="52">
        <v>0</v>
      </c>
      <c r="E414" s="52">
        <v>0</v>
      </c>
      <c r="F414" s="52">
        <v>0</v>
      </c>
      <c r="G414" s="52">
        <v>0</v>
      </c>
      <c r="H414" s="52">
        <v>22255360</v>
      </c>
      <c r="I414" s="52">
        <v>0</v>
      </c>
      <c r="J414" s="52">
        <v>0</v>
      </c>
      <c r="K414" s="52">
        <v>0</v>
      </c>
      <c r="L414" s="52">
        <v>0</v>
      </c>
      <c r="M414" s="52">
        <v>0</v>
      </c>
      <c r="N414" s="52">
        <v>0</v>
      </c>
      <c r="O414" s="52">
        <v>0</v>
      </c>
      <c r="P414" s="52">
        <v>0</v>
      </c>
      <c r="Q414" s="45">
        <v>22255360</v>
      </c>
      <c r="R414" s="40">
        <v>100</v>
      </c>
      <c r="S414" s="40">
        <v>22255360</v>
      </c>
      <c r="T414" s="40">
        <v>100</v>
      </c>
      <c r="U414" s="40">
        <v>22255360</v>
      </c>
      <c r="V414" s="40">
        <v>100</v>
      </c>
      <c r="W414" s="40">
        <v>0</v>
      </c>
      <c r="X414" s="40">
        <v>0</v>
      </c>
      <c r="Y414" s="40">
        <v>0</v>
      </c>
    </row>
    <row r="415" spans="1:25" ht="26.25" x14ac:dyDescent="0.25">
      <c r="A415" s="50" t="s">
        <v>1022</v>
      </c>
      <c r="B415" s="51" t="s">
        <v>1023</v>
      </c>
      <c r="C415" s="52">
        <v>22255360</v>
      </c>
      <c r="D415" s="52">
        <v>0</v>
      </c>
      <c r="E415" s="52">
        <v>0</v>
      </c>
      <c r="F415" s="52">
        <v>0</v>
      </c>
      <c r="G415" s="52">
        <v>0</v>
      </c>
      <c r="H415" s="52">
        <v>22255360</v>
      </c>
      <c r="I415" s="52">
        <v>0</v>
      </c>
      <c r="J415" s="52">
        <v>0</v>
      </c>
      <c r="K415" s="52">
        <v>0</v>
      </c>
      <c r="L415" s="52">
        <v>0</v>
      </c>
      <c r="M415" s="52">
        <v>0</v>
      </c>
      <c r="N415" s="52">
        <v>0</v>
      </c>
      <c r="O415" s="52">
        <v>0</v>
      </c>
      <c r="P415" s="52">
        <v>0</v>
      </c>
      <c r="Q415" s="45">
        <v>22255360</v>
      </c>
      <c r="R415" s="40">
        <v>100</v>
      </c>
      <c r="S415" s="40">
        <v>22255360</v>
      </c>
      <c r="T415" s="40">
        <v>100</v>
      </c>
      <c r="U415" s="40">
        <v>22255360</v>
      </c>
      <c r="V415" s="40">
        <v>100</v>
      </c>
      <c r="W415" s="40">
        <v>0</v>
      </c>
      <c r="X415" s="40">
        <v>0</v>
      </c>
      <c r="Y415" s="40">
        <v>0</v>
      </c>
    </row>
    <row r="416" spans="1:25" ht="15.75" x14ac:dyDescent="0.25">
      <c r="A416" s="41" t="s">
        <v>1024</v>
      </c>
      <c r="B416" s="46" t="s">
        <v>1025</v>
      </c>
      <c r="C416" s="45">
        <v>14355360</v>
      </c>
      <c r="D416" s="45">
        <v>0</v>
      </c>
      <c r="E416" s="45">
        <v>0</v>
      </c>
      <c r="F416" s="45">
        <v>0</v>
      </c>
      <c r="G416" s="45">
        <v>0</v>
      </c>
      <c r="H416" s="45">
        <v>14355360</v>
      </c>
      <c r="I416" s="45">
        <v>0</v>
      </c>
      <c r="J416" s="45">
        <v>0</v>
      </c>
      <c r="K416" s="45">
        <v>0</v>
      </c>
      <c r="L416" s="45">
        <v>0</v>
      </c>
      <c r="M416" s="45">
        <v>0</v>
      </c>
      <c r="N416" s="45">
        <v>0</v>
      </c>
      <c r="O416" s="45">
        <v>0</v>
      </c>
      <c r="P416" s="45">
        <v>0</v>
      </c>
      <c r="Q416" s="45">
        <v>14355360</v>
      </c>
      <c r="R416" s="40">
        <v>100</v>
      </c>
      <c r="S416" s="40">
        <v>14355360</v>
      </c>
      <c r="T416" s="40">
        <v>100</v>
      </c>
      <c r="U416" s="40">
        <v>14355360</v>
      </c>
      <c r="V416" s="40">
        <v>100</v>
      </c>
      <c r="W416" s="40">
        <v>0</v>
      </c>
      <c r="X416" s="40">
        <v>0</v>
      </c>
      <c r="Y416" s="40">
        <v>0</v>
      </c>
    </row>
    <row r="417" spans="1:25" ht="15.75" x14ac:dyDescent="0.25">
      <c r="A417" s="41" t="s">
        <v>1026</v>
      </c>
      <c r="B417" s="46" t="s">
        <v>1027</v>
      </c>
      <c r="C417" s="45">
        <v>7900000</v>
      </c>
      <c r="D417" s="45">
        <v>0</v>
      </c>
      <c r="E417" s="45">
        <v>0</v>
      </c>
      <c r="F417" s="45">
        <v>0</v>
      </c>
      <c r="G417" s="45">
        <v>0</v>
      </c>
      <c r="H417" s="45">
        <v>7900000</v>
      </c>
      <c r="I417" s="45">
        <v>0</v>
      </c>
      <c r="J417" s="45">
        <v>0</v>
      </c>
      <c r="K417" s="45">
        <v>0</v>
      </c>
      <c r="L417" s="45">
        <v>0</v>
      </c>
      <c r="M417" s="45">
        <v>0</v>
      </c>
      <c r="N417" s="45">
        <v>0</v>
      </c>
      <c r="O417" s="45">
        <v>0</v>
      </c>
      <c r="P417" s="45">
        <v>0</v>
      </c>
      <c r="Q417" s="45">
        <v>7900000</v>
      </c>
      <c r="R417" s="40">
        <v>100</v>
      </c>
      <c r="S417" s="40">
        <v>7900000</v>
      </c>
      <c r="T417" s="40">
        <v>100</v>
      </c>
      <c r="U417" s="40">
        <v>7900000</v>
      </c>
      <c r="V417" s="40">
        <v>100</v>
      </c>
      <c r="W417" s="40">
        <v>0</v>
      </c>
      <c r="X417" s="40">
        <v>0</v>
      </c>
      <c r="Y417" s="40">
        <v>0</v>
      </c>
    </row>
    <row r="418" spans="1:25" ht="15.75" x14ac:dyDescent="0.25">
      <c r="A418" s="41" t="s">
        <v>1028</v>
      </c>
      <c r="B418" s="46" t="s">
        <v>1029</v>
      </c>
      <c r="C418" s="45">
        <v>782535360</v>
      </c>
      <c r="D418" s="45">
        <v>0</v>
      </c>
      <c r="E418" s="45">
        <v>0</v>
      </c>
      <c r="F418" s="45">
        <v>100000000</v>
      </c>
      <c r="G418" s="45">
        <v>0</v>
      </c>
      <c r="H418" s="45">
        <v>882535360</v>
      </c>
      <c r="I418" s="45">
        <v>634560860</v>
      </c>
      <c r="J418" s="45">
        <v>634560860</v>
      </c>
      <c r="K418" s="45">
        <v>604559590</v>
      </c>
      <c r="L418" s="45">
        <v>604559590</v>
      </c>
      <c r="M418" s="45">
        <v>97000000</v>
      </c>
      <c r="N418" s="45">
        <v>97000000</v>
      </c>
      <c r="O418" s="45">
        <v>97000000</v>
      </c>
      <c r="P418" s="45">
        <v>97000000</v>
      </c>
      <c r="Q418" s="45">
        <v>247974500</v>
      </c>
      <c r="R418" s="40">
        <v>28.097967655369597</v>
      </c>
      <c r="S418" s="40">
        <v>277975770</v>
      </c>
      <c r="T418" s="40">
        <v>31.497408783711499</v>
      </c>
      <c r="U418" s="40">
        <v>785535360</v>
      </c>
      <c r="V418" s="40">
        <v>89.008938973278106</v>
      </c>
      <c r="W418" s="40">
        <v>30001270</v>
      </c>
      <c r="X418" s="40">
        <v>507559590</v>
      </c>
      <c r="Y418" s="40">
        <v>0</v>
      </c>
    </row>
    <row r="419" spans="1:25" ht="26.25" x14ac:dyDescent="0.25">
      <c r="A419" s="50" t="s">
        <v>1030</v>
      </c>
      <c r="B419" s="51" t="s">
        <v>978</v>
      </c>
      <c r="C419" s="52">
        <v>629355360</v>
      </c>
      <c r="D419" s="52">
        <v>0</v>
      </c>
      <c r="E419" s="52">
        <v>0</v>
      </c>
      <c r="F419" s="52">
        <v>100000000</v>
      </c>
      <c r="G419" s="52">
        <v>0</v>
      </c>
      <c r="H419" s="52">
        <v>729355360</v>
      </c>
      <c r="I419" s="52">
        <v>529355360</v>
      </c>
      <c r="J419" s="52">
        <v>529355360</v>
      </c>
      <c r="K419" s="52">
        <v>499354090</v>
      </c>
      <c r="L419" s="52">
        <v>499354090</v>
      </c>
      <c r="M419" s="52">
        <v>67000000</v>
      </c>
      <c r="N419" s="52">
        <v>67000000</v>
      </c>
      <c r="O419" s="52">
        <v>67000000</v>
      </c>
      <c r="P419" s="52">
        <v>67000000</v>
      </c>
      <c r="Q419" s="45">
        <v>200000000</v>
      </c>
      <c r="R419" s="40">
        <v>27.421475314858895</v>
      </c>
      <c r="S419" s="40">
        <v>230001270</v>
      </c>
      <c r="T419" s="40">
        <v>31.534870738455901</v>
      </c>
      <c r="U419" s="40">
        <v>662355360</v>
      </c>
      <c r="V419" s="40">
        <v>90.81380576952229</v>
      </c>
      <c r="W419" s="40">
        <v>30001270</v>
      </c>
      <c r="X419" s="40">
        <v>432354090</v>
      </c>
      <c r="Y419" s="40">
        <v>0</v>
      </c>
    </row>
    <row r="420" spans="1:25" ht="26.25" x14ac:dyDescent="0.25">
      <c r="A420" s="41" t="s">
        <v>1031</v>
      </c>
      <c r="B420" s="46" t="s">
        <v>1032</v>
      </c>
      <c r="C420" s="45">
        <v>198000000</v>
      </c>
      <c r="D420" s="45">
        <v>0</v>
      </c>
      <c r="E420" s="45">
        <v>0</v>
      </c>
      <c r="F420" s="45">
        <v>100000000</v>
      </c>
      <c r="G420" s="45">
        <v>0</v>
      </c>
      <c r="H420" s="45">
        <v>298000000</v>
      </c>
      <c r="I420" s="45">
        <v>298000000</v>
      </c>
      <c r="J420" s="45">
        <v>298000000</v>
      </c>
      <c r="K420" s="45">
        <v>268000000</v>
      </c>
      <c r="L420" s="45">
        <v>268000000</v>
      </c>
      <c r="M420" s="45">
        <v>67000000</v>
      </c>
      <c r="N420" s="45">
        <v>67000000</v>
      </c>
      <c r="O420" s="45">
        <v>67000000</v>
      </c>
      <c r="P420" s="45">
        <v>67000000</v>
      </c>
      <c r="Q420" s="45">
        <v>0</v>
      </c>
      <c r="R420" s="40">
        <v>0</v>
      </c>
      <c r="S420" s="40">
        <v>30000000</v>
      </c>
      <c r="T420" s="40">
        <v>10.067114093959701</v>
      </c>
      <c r="U420" s="40">
        <v>231000000</v>
      </c>
      <c r="V420" s="40">
        <v>77.516778523489904</v>
      </c>
      <c r="W420" s="40">
        <v>30000000</v>
      </c>
      <c r="X420" s="40">
        <v>201000000</v>
      </c>
      <c r="Y420" s="40">
        <v>0</v>
      </c>
    </row>
    <row r="421" spans="1:25" ht="26.25" x14ac:dyDescent="0.25">
      <c r="A421" s="41" t="s">
        <v>1033</v>
      </c>
      <c r="B421" s="46" t="s">
        <v>1034</v>
      </c>
      <c r="C421" s="45">
        <v>217000000</v>
      </c>
      <c r="D421" s="45">
        <v>0</v>
      </c>
      <c r="E421" s="45">
        <v>0</v>
      </c>
      <c r="F421" s="45">
        <v>0</v>
      </c>
      <c r="G421" s="45">
        <v>0</v>
      </c>
      <c r="H421" s="45">
        <v>217000000</v>
      </c>
      <c r="I421" s="45">
        <v>217000000</v>
      </c>
      <c r="J421" s="45">
        <v>217000000</v>
      </c>
      <c r="K421" s="45">
        <v>217000000</v>
      </c>
      <c r="L421" s="45">
        <v>217000000</v>
      </c>
      <c r="M421" s="45">
        <v>0</v>
      </c>
      <c r="N421" s="45">
        <v>0</v>
      </c>
      <c r="O421" s="45">
        <v>0</v>
      </c>
      <c r="P421" s="45">
        <v>0</v>
      </c>
      <c r="Q421" s="45">
        <v>0</v>
      </c>
      <c r="R421" s="40">
        <v>0</v>
      </c>
      <c r="S421" s="40">
        <v>0</v>
      </c>
      <c r="T421" s="40">
        <v>0</v>
      </c>
      <c r="U421" s="40">
        <v>217000000</v>
      </c>
      <c r="V421" s="40">
        <v>100</v>
      </c>
      <c r="W421" s="40">
        <v>0</v>
      </c>
      <c r="X421" s="40">
        <v>217000000</v>
      </c>
      <c r="Y421" s="40">
        <v>0</v>
      </c>
    </row>
    <row r="422" spans="1:25" ht="26.25" x14ac:dyDescent="0.25">
      <c r="A422" s="41" t="s">
        <v>1035</v>
      </c>
      <c r="B422" s="46" t="s">
        <v>1036</v>
      </c>
      <c r="C422" s="45">
        <v>14355360</v>
      </c>
      <c r="D422" s="45">
        <v>0</v>
      </c>
      <c r="E422" s="45">
        <v>0</v>
      </c>
      <c r="F422" s="45">
        <v>0</v>
      </c>
      <c r="G422" s="45">
        <v>0</v>
      </c>
      <c r="H422" s="45">
        <v>14355360</v>
      </c>
      <c r="I422" s="45">
        <v>14355360</v>
      </c>
      <c r="J422" s="45">
        <v>14355360</v>
      </c>
      <c r="K422" s="45">
        <v>14354090</v>
      </c>
      <c r="L422" s="45">
        <v>14354090</v>
      </c>
      <c r="M422" s="45">
        <v>0</v>
      </c>
      <c r="N422" s="45">
        <v>0</v>
      </c>
      <c r="O422" s="45">
        <v>0</v>
      </c>
      <c r="P422" s="45">
        <v>0</v>
      </c>
      <c r="Q422" s="45">
        <v>0</v>
      </c>
      <c r="R422" s="40">
        <v>0</v>
      </c>
      <c r="S422" s="40">
        <v>1270</v>
      </c>
      <c r="T422" s="40">
        <v>8.8468697406404312E-3</v>
      </c>
      <c r="U422" s="40">
        <v>14355360</v>
      </c>
      <c r="V422" s="40">
        <v>100</v>
      </c>
      <c r="W422" s="40">
        <v>1270</v>
      </c>
      <c r="X422" s="40">
        <v>14354090</v>
      </c>
      <c r="Y422" s="40">
        <v>0</v>
      </c>
    </row>
    <row r="423" spans="1:25" ht="26.25" x14ac:dyDescent="0.25">
      <c r="A423" s="41" t="s">
        <v>1037</v>
      </c>
      <c r="B423" s="46" t="s">
        <v>1038</v>
      </c>
      <c r="C423" s="45">
        <v>200000000</v>
      </c>
      <c r="D423" s="45">
        <v>0</v>
      </c>
      <c r="E423" s="45">
        <v>0</v>
      </c>
      <c r="F423" s="45">
        <v>0</v>
      </c>
      <c r="G423" s="45">
        <v>0</v>
      </c>
      <c r="H423" s="45">
        <v>200000000</v>
      </c>
      <c r="I423" s="45">
        <v>0</v>
      </c>
      <c r="J423" s="45">
        <v>0</v>
      </c>
      <c r="K423" s="45">
        <v>0</v>
      </c>
      <c r="L423" s="45">
        <v>0</v>
      </c>
      <c r="M423" s="45">
        <v>0</v>
      </c>
      <c r="N423" s="45">
        <v>0</v>
      </c>
      <c r="O423" s="45">
        <v>0</v>
      </c>
      <c r="P423" s="45">
        <v>0</v>
      </c>
      <c r="Q423" s="45">
        <v>200000000</v>
      </c>
      <c r="R423" s="40">
        <v>100</v>
      </c>
      <c r="S423" s="40">
        <v>200000000</v>
      </c>
      <c r="T423" s="40">
        <v>100</v>
      </c>
      <c r="U423" s="40">
        <v>200000000</v>
      </c>
      <c r="V423" s="40">
        <v>100</v>
      </c>
      <c r="W423" s="40">
        <v>0</v>
      </c>
      <c r="X423" s="40">
        <v>0</v>
      </c>
      <c r="Y423" s="40">
        <v>0</v>
      </c>
    </row>
    <row r="424" spans="1:25" ht="26.25" x14ac:dyDescent="0.25">
      <c r="A424" s="50" t="s">
        <v>1039</v>
      </c>
      <c r="B424" s="51" t="s">
        <v>1040</v>
      </c>
      <c r="C424" s="52">
        <v>153180000</v>
      </c>
      <c r="D424" s="52">
        <v>0</v>
      </c>
      <c r="E424" s="52">
        <v>0</v>
      </c>
      <c r="F424" s="52">
        <v>0</v>
      </c>
      <c r="G424" s="52">
        <v>0</v>
      </c>
      <c r="H424" s="52">
        <v>153180000</v>
      </c>
      <c r="I424" s="52">
        <v>105205500</v>
      </c>
      <c r="J424" s="52">
        <v>105205500</v>
      </c>
      <c r="K424" s="52">
        <v>105205500</v>
      </c>
      <c r="L424" s="52">
        <v>105205500</v>
      </c>
      <c r="M424" s="52">
        <v>30000000</v>
      </c>
      <c r="N424" s="52">
        <v>30000000</v>
      </c>
      <c r="O424" s="52">
        <v>30000000</v>
      </c>
      <c r="P424" s="52">
        <v>30000000</v>
      </c>
      <c r="Q424" s="45">
        <v>47974500</v>
      </c>
      <c r="R424" s="40">
        <v>31.319036427732094</v>
      </c>
      <c r="S424" s="40">
        <v>47974500</v>
      </c>
      <c r="T424" s="40">
        <v>31.319036427732094</v>
      </c>
      <c r="U424" s="40">
        <v>123180000</v>
      </c>
      <c r="V424" s="40">
        <v>80.415197806502192</v>
      </c>
      <c r="W424" s="40">
        <v>0</v>
      </c>
      <c r="X424" s="40">
        <v>75205500</v>
      </c>
      <c r="Y424" s="40">
        <v>0</v>
      </c>
    </row>
    <row r="425" spans="1:25" ht="15.75" x14ac:dyDescent="0.25">
      <c r="A425" s="41" t="s">
        <v>1041</v>
      </c>
      <c r="B425" s="46" t="s">
        <v>937</v>
      </c>
      <c r="C425" s="45">
        <v>153180000</v>
      </c>
      <c r="D425" s="45">
        <v>0</v>
      </c>
      <c r="E425" s="45">
        <v>0</v>
      </c>
      <c r="F425" s="45">
        <v>0</v>
      </c>
      <c r="G425" s="45">
        <v>0</v>
      </c>
      <c r="H425" s="45">
        <v>153180000</v>
      </c>
      <c r="I425" s="45">
        <v>105205500</v>
      </c>
      <c r="J425" s="45">
        <v>105205500</v>
      </c>
      <c r="K425" s="45">
        <v>105205500</v>
      </c>
      <c r="L425" s="45">
        <v>105205500</v>
      </c>
      <c r="M425" s="45">
        <v>30000000</v>
      </c>
      <c r="N425" s="45">
        <v>30000000</v>
      </c>
      <c r="O425" s="45">
        <v>30000000</v>
      </c>
      <c r="P425" s="45">
        <v>30000000</v>
      </c>
      <c r="Q425" s="45">
        <v>47974500</v>
      </c>
      <c r="R425" s="40">
        <v>31.319036427732094</v>
      </c>
      <c r="S425" s="40">
        <v>47974500</v>
      </c>
      <c r="T425" s="40">
        <v>31.319036427732094</v>
      </c>
      <c r="U425" s="40">
        <v>123180000</v>
      </c>
      <c r="V425" s="40">
        <v>80.415197806502192</v>
      </c>
      <c r="W425" s="40">
        <v>0</v>
      </c>
      <c r="X425" s="40">
        <v>75205500</v>
      </c>
      <c r="Y425" s="40">
        <v>0</v>
      </c>
    </row>
    <row r="426" spans="1:25" ht="26.25" x14ac:dyDescent="0.25">
      <c r="A426" s="50" t="s">
        <v>1042</v>
      </c>
      <c r="B426" s="51" t="s">
        <v>1043</v>
      </c>
      <c r="C426" s="52">
        <v>386755920</v>
      </c>
      <c r="D426" s="52">
        <v>0</v>
      </c>
      <c r="E426" s="52">
        <v>0</v>
      </c>
      <c r="F426" s="52">
        <v>0</v>
      </c>
      <c r="G426" s="52">
        <v>0</v>
      </c>
      <c r="H426" s="52">
        <v>386755920</v>
      </c>
      <c r="I426" s="52">
        <v>0</v>
      </c>
      <c r="J426" s="52">
        <v>0</v>
      </c>
      <c r="K426" s="52">
        <v>0</v>
      </c>
      <c r="L426" s="52">
        <v>0</v>
      </c>
      <c r="M426" s="52">
        <v>0</v>
      </c>
      <c r="N426" s="52">
        <v>0</v>
      </c>
      <c r="O426" s="52">
        <v>0</v>
      </c>
      <c r="P426" s="52">
        <v>0</v>
      </c>
      <c r="Q426" s="45">
        <v>386755920</v>
      </c>
      <c r="R426" s="40">
        <v>100</v>
      </c>
      <c r="S426" s="40">
        <v>386755920</v>
      </c>
      <c r="T426" s="40">
        <v>100</v>
      </c>
      <c r="U426" s="40">
        <v>386755920</v>
      </c>
      <c r="V426" s="40">
        <v>100</v>
      </c>
      <c r="W426" s="40">
        <v>0</v>
      </c>
      <c r="X426" s="40">
        <v>0</v>
      </c>
      <c r="Y426" s="40">
        <v>0</v>
      </c>
    </row>
    <row r="427" spans="1:25" ht="26.25" x14ac:dyDescent="0.25">
      <c r="A427" s="50" t="s">
        <v>1044</v>
      </c>
      <c r="B427" s="51" t="s">
        <v>929</v>
      </c>
      <c r="C427" s="52">
        <v>386755920</v>
      </c>
      <c r="D427" s="52">
        <v>0</v>
      </c>
      <c r="E427" s="52">
        <v>0</v>
      </c>
      <c r="F427" s="52">
        <v>0</v>
      </c>
      <c r="G427" s="52">
        <v>0</v>
      </c>
      <c r="H427" s="52">
        <v>386755920</v>
      </c>
      <c r="I427" s="52">
        <v>0</v>
      </c>
      <c r="J427" s="52">
        <v>0</v>
      </c>
      <c r="K427" s="52">
        <v>0</v>
      </c>
      <c r="L427" s="52">
        <v>0</v>
      </c>
      <c r="M427" s="52">
        <v>0</v>
      </c>
      <c r="N427" s="52">
        <v>0</v>
      </c>
      <c r="O427" s="52">
        <v>0</v>
      </c>
      <c r="P427" s="52">
        <v>0</v>
      </c>
      <c r="Q427" s="45">
        <v>386755920</v>
      </c>
      <c r="R427" s="40">
        <v>100</v>
      </c>
      <c r="S427" s="40">
        <v>386755920</v>
      </c>
      <c r="T427" s="40">
        <v>100</v>
      </c>
      <c r="U427" s="40">
        <v>386755920</v>
      </c>
      <c r="V427" s="40">
        <v>100</v>
      </c>
      <c r="W427" s="40">
        <v>0</v>
      </c>
      <c r="X427" s="40">
        <v>0</v>
      </c>
      <c r="Y427" s="40">
        <v>0</v>
      </c>
    </row>
    <row r="428" spans="1:25" ht="26.25" x14ac:dyDescent="0.25">
      <c r="A428" s="41" t="s">
        <v>1045</v>
      </c>
      <c r="B428" s="46" t="s">
        <v>1046</v>
      </c>
      <c r="C428" s="45">
        <v>170380000</v>
      </c>
      <c r="D428" s="45">
        <v>0</v>
      </c>
      <c r="E428" s="45">
        <v>0</v>
      </c>
      <c r="F428" s="45">
        <v>0</v>
      </c>
      <c r="G428" s="45">
        <v>0</v>
      </c>
      <c r="H428" s="45">
        <v>170380000</v>
      </c>
      <c r="I428" s="45">
        <v>0</v>
      </c>
      <c r="J428" s="45">
        <v>0</v>
      </c>
      <c r="K428" s="45">
        <v>0</v>
      </c>
      <c r="L428" s="45">
        <v>0</v>
      </c>
      <c r="M428" s="45">
        <v>0</v>
      </c>
      <c r="N428" s="45">
        <v>0</v>
      </c>
      <c r="O428" s="45">
        <v>0</v>
      </c>
      <c r="P428" s="45">
        <v>0</v>
      </c>
      <c r="Q428" s="45">
        <v>170380000</v>
      </c>
      <c r="R428" s="40">
        <v>100</v>
      </c>
      <c r="S428" s="40">
        <v>170380000</v>
      </c>
      <c r="T428" s="40">
        <v>100</v>
      </c>
      <c r="U428" s="40">
        <v>170380000</v>
      </c>
      <c r="V428" s="40">
        <v>100</v>
      </c>
      <c r="W428" s="40">
        <v>0</v>
      </c>
      <c r="X428" s="40">
        <v>0</v>
      </c>
      <c r="Y428" s="40">
        <v>0</v>
      </c>
    </row>
    <row r="429" spans="1:25" ht="26.25" x14ac:dyDescent="0.25">
      <c r="A429" s="41" t="s">
        <v>1047</v>
      </c>
      <c r="B429" s="46" t="s">
        <v>1048</v>
      </c>
      <c r="C429" s="45">
        <v>136375920</v>
      </c>
      <c r="D429" s="45">
        <v>0</v>
      </c>
      <c r="E429" s="45">
        <v>0</v>
      </c>
      <c r="F429" s="45">
        <v>0</v>
      </c>
      <c r="G429" s="45">
        <v>0</v>
      </c>
      <c r="H429" s="45">
        <v>136375920</v>
      </c>
      <c r="I429" s="45">
        <v>0</v>
      </c>
      <c r="J429" s="45">
        <v>0</v>
      </c>
      <c r="K429" s="45">
        <v>0</v>
      </c>
      <c r="L429" s="45">
        <v>0</v>
      </c>
      <c r="M429" s="45">
        <v>0</v>
      </c>
      <c r="N429" s="45">
        <v>0</v>
      </c>
      <c r="O429" s="45">
        <v>0</v>
      </c>
      <c r="P429" s="45">
        <v>0</v>
      </c>
      <c r="Q429" s="45">
        <v>136375920</v>
      </c>
      <c r="R429" s="40">
        <v>100</v>
      </c>
      <c r="S429" s="40">
        <v>136375920</v>
      </c>
      <c r="T429" s="40">
        <v>100</v>
      </c>
      <c r="U429" s="40">
        <v>136375920</v>
      </c>
      <c r="V429" s="40">
        <v>100</v>
      </c>
      <c r="W429" s="40">
        <v>0</v>
      </c>
      <c r="X429" s="40">
        <v>0</v>
      </c>
      <c r="Y429" s="40">
        <v>0</v>
      </c>
    </row>
    <row r="430" spans="1:25" ht="15.75" x14ac:dyDescent="0.25">
      <c r="A430" s="41" t="s">
        <v>1049</v>
      </c>
      <c r="B430" s="46" t="s">
        <v>1050</v>
      </c>
      <c r="C430" s="45">
        <v>80000000</v>
      </c>
      <c r="D430" s="45">
        <v>0</v>
      </c>
      <c r="E430" s="45">
        <v>0</v>
      </c>
      <c r="F430" s="45">
        <v>0</v>
      </c>
      <c r="G430" s="45">
        <v>0</v>
      </c>
      <c r="H430" s="45">
        <v>80000000</v>
      </c>
      <c r="I430" s="45">
        <v>0</v>
      </c>
      <c r="J430" s="45">
        <v>0</v>
      </c>
      <c r="K430" s="45">
        <v>0</v>
      </c>
      <c r="L430" s="45">
        <v>0</v>
      </c>
      <c r="M430" s="45">
        <v>0</v>
      </c>
      <c r="N430" s="45">
        <v>0</v>
      </c>
      <c r="O430" s="45">
        <v>0</v>
      </c>
      <c r="P430" s="45">
        <v>0</v>
      </c>
      <c r="Q430" s="45">
        <v>80000000</v>
      </c>
      <c r="R430" s="40">
        <v>100</v>
      </c>
      <c r="S430" s="40">
        <v>80000000</v>
      </c>
      <c r="T430" s="40">
        <v>100</v>
      </c>
      <c r="U430" s="40">
        <v>80000000</v>
      </c>
      <c r="V430" s="40">
        <v>100</v>
      </c>
      <c r="W430" s="40">
        <v>0</v>
      </c>
      <c r="X430" s="40">
        <v>0</v>
      </c>
      <c r="Y430" s="40">
        <v>0</v>
      </c>
    </row>
    <row r="431" spans="1:25" ht="15.75" x14ac:dyDescent="0.25">
      <c r="A431" s="50" t="s">
        <v>1051</v>
      </c>
      <c r="B431" s="51" t="s">
        <v>1052</v>
      </c>
      <c r="C431" s="52">
        <v>100000000</v>
      </c>
      <c r="D431" s="52">
        <v>0</v>
      </c>
      <c r="E431" s="52">
        <v>0</v>
      </c>
      <c r="F431" s="52">
        <v>0</v>
      </c>
      <c r="G431" s="52">
        <v>0</v>
      </c>
      <c r="H431" s="52">
        <v>100000000</v>
      </c>
      <c r="I431" s="52">
        <v>0</v>
      </c>
      <c r="J431" s="52">
        <v>0</v>
      </c>
      <c r="K431" s="52">
        <v>0</v>
      </c>
      <c r="L431" s="52">
        <v>0</v>
      </c>
      <c r="M431" s="52">
        <v>0</v>
      </c>
      <c r="N431" s="52">
        <v>0</v>
      </c>
      <c r="O431" s="52">
        <v>0</v>
      </c>
      <c r="P431" s="52">
        <v>0</v>
      </c>
      <c r="Q431" s="45">
        <v>100000000</v>
      </c>
      <c r="R431" s="40">
        <v>100</v>
      </c>
      <c r="S431" s="40">
        <v>100000000</v>
      </c>
      <c r="T431" s="40">
        <v>100</v>
      </c>
      <c r="U431" s="40">
        <v>100000000</v>
      </c>
      <c r="V431" s="40">
        <v>100</v>
      </c>
      <c r="W431" s="40">
        <v>0</v>
      </c>
      <c r="X431" s="40">
        <v>0</v>
      </c>
      <c r="Y431" s="40">
        <v>0</v>
      </c>
    </row>
    <row r="432" spans="1:25" ht="26.25" x14ac:dyDescent="0.25">
      <c r="A432" s="50" t="s">
        <v>1053</v>
      </c>
      <c r="B432" s="51" t="s">
        <v>978</v>
      </c>
      <c r="C432" s="52">
        <v>100000000</v>
      </c>
      <c r="D432" s="52">
        <v>0</v>
      </c>
      <c r="E432" s="52">
        <v>0</v>
      </c>
      <c r="F432" s="52">
        <v>0</v>
      </c>
      <c r="G432" s="52">
        <v>0</v>
      </c>
      <c r="H432" s="52">
        <v>100000000</v>
      </c>
      <c r="I432" s="52">
        <v>0</v>
      </c>
      <c r="J432" s="52">
        <v>0</v>
      </c>
      <c r="K432" s="52">
        <v>0</v>
      </c>
      <c r="L432" s="52">
        <v>0</v>
      </c>
      <c r="M432" s="52">
        <v>0</v>
      </c>
      <c r="N432" s="52">
        <v>0</v>
      </c>
      <c r="O432" s="52">
        <v>0</v>
      </c>
      <c r="P432" s="52">
        <v>0</v>
      </c>
      <c r="Q432" s="45">
        <v>100000000</v>
      </c>
      <c r="R432" s="40">
        <v>100</v>
      </c>
      <c r="S432" s="40">
        <v>100000000</v>
      </c>
      <c r="T432" s="40">
        <v>100</v>
      </c>
      <c r="U432" s="40">
        <v>100000000</v>
      </c>
      <c r="V432" s="40">
        <v>100</v>
      </c>
      <c r="W432" s="40">
        <v>0</v>
      </c>
      <c r="X432" s="40">
        <v>0</v>
      </c>
      <c r="Y432" s="40">
        <v>0</v>
      </c>
    </row>
    <row r="433" spans="1:25" ht="26.25" x14ac:dyDescent="0.25">
      <c r="A433" s="41" t="s">
        <v>1054</v>
      </c>
      <c r="B433" s="46" t="s">
        <v>1055</v>
      </c>
      <c r="C433" s="45">
        <v>100000000</v>
      </c>
      <c r="D433" s="45">
        <v>0</v>
      </c>
      <c r="E433" s="45">
        <v>0</v>
      </c>
      <c r="F433" s="45">
        <v>0</v>
      </c>
      <c r="G433" s="45">
        <v>0</v>
      </c>
      <c r="H433" s="45">
        <v>100000000</v>
      </c>
      <c r="I433" s="45">
        <v>0</v>
      </c>
      <c r="J433" s="45">
        <v>0</v>
      </c>
      <c r="K433" s="45">
        <v>0</v>
      </c>
      <c r="L433" s="45">
        <v>0</v>
      </c>
      <c r="M433" s="45">
        <v>0</v>
      </c>
      <c r="N433" s="45">
        <v>0</v>
      </c>
      <c r="O433" s="45">
        <v>0</v>
      </c>
      <c r="P433" s="45">
        <v>0</v>
      </c>
      <c r="Q433" s="45">
        <v>100000000</v>
      </c>
      <c r="R433" s="40">
        <v>100</v>
      </c>
      <c r="S433" s="40">
        <v>100000000</v>
      </c>
      <c r="T433" s="40">
        <v>100</v>
      </c>
      <c r="U433" s="40">
        <v>100000000</v>
      </c>
      <c r="V433" s="40">
        <v>100</v>
      </c>
      <c r="W433" s="40">
        <v>0</v>
      </c>
      <c r="X433" s="40">
        <v>0</v>
      </c>
      <c r="Y433" s="40">
        <v>0</v>
      </c>
    </row>
    <row r="434" spans="1:25" ht="15.75" x14ac:dyDescent="0.25">
      <c r="A434" s="50" t="s">
        <v>1056</v>
      </c>
      <c r="B434" s="51" t="s">
        <v>1057</v>
      </c>
      <c r="C434" s="52">
        <v>299233220</v>
      </c>
      <c r="D434" s="52">
        <v>30000000</v>
      </c>
      <c r="E434" s="52">
        <v>0</v>
      </c>
      <c r="F434" s="52">
        <v>20000000</v>
      </c>
      <c r="G434" s="52">
        <v>116955000</v>
      </c>
      <c r="H434" s="52">
        <v>232278220</v>
      </c>
      <c r="I434" s="52">
        <v>200498612</v>
      </c>
      <c r="J434" s="52">
        <v>200498612</v>
      </c>
      <c r="K434" s="52">
        <v>112830500</v>
      </c>
      <c r="L434" s="52">
        <v>112830500</v>
      </c>
      <c r="M434" s="52">
        <v>33646000</v>
      </c>
      <c r="N434" s="52">
        <v>33646000</v>
      </c>
      <c r="O434" s="52">
        <v>33646000</v>
      </c>
      <c r="P434" s="52">
        <v>33646000</v>
      </c>
      <c r="Q434" s="45">
        <v>31779608</v>
      </c>
      <c r="R434" s="40">
        <v>13.6816994722966</v>
      </c>
      <c r="S434" s="40">
        <v>119447720</v>
      </c>
      <c r="T434" s="40">
        <v>51.424416804985</v>
      </c>
      <c r="U434" s="40">
        <v>198632220</v>
      </c>
      <c r="V434" s="40">
        <v>85.514784812799093</v>
      </c>
      <c r="W434" s="40">
        <v>87668112</v>
      </c>
      <c r="X434" s="40">
        <v>79184500</v>
      </c>
      <c r="Y434" s="40">
        <v>0</v>
      </c>
    </row>
    <row r="435" spans="1:25" ht="26.25" x14ac:dyDescent="0.25">
      <c r="A435" s="50" t="s">
        <v>1058</v>
      </c>
      <c r="B435" s="51" t="s">
        <v>978</v>
      </c>
      <c r="C435" s="52">
        <v>177233220</v>
      </c>
      <c r="D435" s="52">
        <v>30000000</v>
      </c>
      <c r="E435" s="52">
        <v>0</v>
      </c>
      <c r="F435" s="52">
        <v>20000000</v>
      </c>
      <c r="G435" s="52">
        <v>116955000</v>
      </c>
      <c r="H435" s="52">
        <v>110278220</v>
      </c>
      <c r="I435" s="52">
        <v>87668112</v>
      </c>
      <c r="J435" s="52">
        <v>87668112</v>
      </c>
      <c r="K435" s="52">
        <v>0</v>
      </c>
      <c r="L435" s="52">
        <v>0</v>
      </c>
      <c r="M435" s="52">
        <v>0</v>
      </c>
      <c r="N435" s="52">
        <v>0</v>
      </c>
      <c r="O435" s="52">
        <v>0</v>
      </c>
      <c r="P435" s="52">
        <v>0</v>
      </c>
      <c r="Q435" s="45">
        <v>22610108</v>
      </c>
      <c r="R435" s="40">
        <v>20.502786497642099</v>
      </c>
      <c r="S435" s="40">
        <v>110278220</v>
      </c>
      <c r="T435" s="40">
        <v>100</v>
      </c>
      <c r="U435" s="40">
        <v>110278220</v>
      </c>
      <c r="V435" s="40">
        <v>100</v>
      </c>
      <c r="W435" s="40">
        <v>87668112</v>
      </c>
      <c r="X435" s="40">
        <v>0</v>
      </c>
      <c r="Y435" s="40">
        <v>0</v>
      </c>
    </row>
    <row r="436" spans="1:25" ht="26.25" x14ac:dyDescent="0.25">
      <c r="A436" s="41" t="s">
        <v>1059</v>
      </c>
      <c r="B436" s="46" t="s">
        <v>1060</v>
      </c>
      <c r="C436" s="45">
        <v>34155000</v>
      </c>
      <c r="D436" s="45">
        <v>0</v>
      </c>
      <c r="E436" s="45">
        <v>0</v>
      </c>
      <c r="F436" s="45">
        <v>0</v>
      </c>
      <c r="G436" s="45">
        <v>34155000</v>
      </c>
      <c r="H436" s="45">
        <v>0</v>
      </c>
      <c r="I436" s="45">
        <v>0</v>
      </c>
      <c r="J436" s="45">
        <v>0</v>
      </c>
      <c r="K436" s="45">
        <v>0</v>
      </c>
      <c r="L436" s="45">
        <v>0</v>
      </c>
      <c r="M436" s="45">
        <v>0</v>
      </c>
      <c r="N436" s="45">
        <v>0</v>
      </c>
      <c r="O436" s="45">
        <v>0</v>
      </c>
      <c r="P436" s="45">
        <v>0</v>
      </c>
      <c r="Q436" s="45">
        <v>0</v>
      </c>
      <c r="R436" s="40">
        <v>0</v>
      </c>
      <c r="S436" s="40">
        <v>0</v>
      </c>
      <c r="T436" s="40">
        <v>0</v>
      </c>
      <c r="U436" s="40">
        <v>0</v>
      </c>
      <c r="V436" s="40">
        <v>0</v>
      </c>
      <c r="W436" s="40">
        <v>0</v>
      </c>
      <c r="X436" s="40">
        <v>0</v>
      </c>
      <c r="Y436" s="40">
        <v>0</v>
      </c>
    </row>
    <row r="437" spans="1:25" ht="15.75" x14ac:dyDescent="0.25">
      <c r="A437" s="41" t="s">
        <v>1061</v>
      </c>
      <c r="B437" s="46" t="s">
        <v>1062</v>
      </c>
      <c r="C437" s="45">
        <v>28980000</v>
      </c>
      <c r="D437" s="45">
        <v>0</v>
      </c>
      <c r="E437" s="45">
        <v>0</v>
      </c>
      <c r="F437" s="45">
        <v>0</v>
      </c>
      <c r="G437" s="45">
        <v>0</v>
      </c>
      <c r="H437" s="45">
        <v>28980000</v>
      </c>
      <c r="I437" s="45">
        <v>28980000</v>
      </c>
      <c r="J437" s="45">
        <v>28980000</v>
      </c>
      <c r="K437" s="45">
        <v>0</v>
      </c>
      <c r="L437" s="45">
        <v>0</v>
      </c>
      <c r="M437" s="45">
        <v>0</v>
      </c>
      <c r="N437" s="45">
        <v>0</v>
      </c>
      <c r="O437" s="45">
        <v>0</v>
      </c>
      <c r="P437" s="45">
        <v>0</v>
      </c>
      <c r="Q437" s="45">
        <v>0</v>
      </c>
      <c r="R437" s="40">
        <v>0</v>
      </c>
      <c r="S437" s="40">
        <v>28980000</v>
      </c>
      <c r="T437" s="40">
        <v>100</v>
      </c>
      <c r="U437" s="40">
        <v>28980000</v>
      </c>
      <c r="V437" s="40">
        <v>100</v>
      </c>
      <c r="W437" s="40">
        <v>28980000</v>
      </c>
      <c r="X437" s="40">
        <v>0</v>
      </c>
      <c r="Y437" s="40">
        <v>0</v>
      </c>
    </row>
    <row r="438" spans="1:25" ht="26.25" x14ac:dyDescent="0.25">
      <c r="A438" s="41" t="s">
        <v>1063</v>
      </c>
      <c r="B438" s="46" t="s">
        <v>1064</v>
      </c>
      <c r="C438" s="45">
        <v>28710720</v>
      </c>
      <c r="D438" s="45">
        <v>30000000</v>
      </c>
      <c r="E438" s="45">
        <v>0</v>
      </c>
      <c r="F438" s="45">
        <v>0</v>
      </c>
      <c r="G438" s="45">
        <v>0</v>
      </c>
      <c r="H438" s="45">
        <v>58710720</v>
      </c>
      <c r="I438" s="45">
        <v>58688112</v>
      </c>
      <c r="J438" s="45">
        <v>58688112</v>
      </c>
      <c r="K438" s="45">
        <v>0</v>
      </c>
      <c r="L438" s="45">
        <v>0</v>
      </c>
      <c r="M438" s="45">
        <v>0</v>
      </c>
      <c r="N438" s="45">
        <v>0</v>
      </c>
      <c r="O438" s="45">
        <v>0</v>
      </c>
      <c r="P438" s="45">
        <v>0</v>
      </c>
      <c r="Q438" s="45">
        <v>22608</v>
      </c>
      <c r="R438" s="40">
        <v>3.8507448043560003E-2</v>
      </c>
      <c r="S438" s="40">
        <v>58710720</v>
      </c>
      <c r="T438" s="40">
        <v>100</v>
      </c>
      <c r="U438" s="40">
        <v>58710720</v>
      </c>
      <c r="V438" s="40">
        <v>100</v>
      </c>
      <c r="W438" s="40">
        <v>58688112</v>
      </c>
      <c r="X438" s="40">
        <v>0</v>
      </c>
      <c r="Y438" s="40">
        <v>0</v>
      </c>
    </row>
    <row r="439" spans="1:25" ht="26.25" x14ac:dyDescent="0.25">
      <c r="A439" s="41" t="s">
        <v>1065</v>
      </c>
      <c r="B439" s="46" t="s">
        <v>1066</v>
      </c>
      <c r="C439" s="45">
        <v>82800000</v>
      </c>
      <c r="D439" s="45">
        <v>0</v>
      </c>
      <c r="E439" s="45">
        <v>0</v>
      </c>
      <c r="F439" s="45">
        <v>0</v>
      </c>
      <c r="G439" s="45">
        <v>82800000</v>
      </c>
      <c r="H439" s="45">
        <v>0</v>
      </c>
      <c r="I439" s="45">
        <v>0</v>
      </c>
      <c r="J439" s="45">
        <v>0</v>
      </c>
      <c r="K439" s="45">
        <v>0</v>
      </c>
      <c r="L439" s="45">
        <v>0</v>
      </c>
      <c r="M439" s="45">
        <v>0</v>
      </c>
      <c r="N439" s="45">
        <v>0</v>
      </c>
      <c r="O439" s="45">
        <v>0</v>
      </c>
      <c r="P439" s="45">
        <v>0</v>
      </c>
      <c r="Q439" s="45">
        <v>0</v>
      </c>
      <c r="R439" s="40">
        <v>0</v>
      </c>
      <c r="S439" s="40">
        <v>0</v>
      </c>
      <c r="T439" s="40">
        <v>0</v>
      </c>
      <c r="U439" s="40">
        <v>0</v>
      </c>
      <c r="V439" s="40">
        <v>0</v>
      </c>
      <c r="W439" s="40">
        <v>0</v>
      </c>
      <c r="X439" s="40">
        <v>0</v>
      </c>
      <c r="Y439" s="40">
        <v>0</v>
      </c>
    </row>
    <row r="440" spans="1:25" ht="15.75" x14ac:dyDescent="0.25">
      <c r="A440" s="41" t="s">
        <v>1067</v>
      </c>
      <c r="B440" s="46" t="s">
        <v>1068</v>
      </c>
      <c r="C440" s="45">
        <v>2587500</v>
      </c>
      <c r="D440" s="45">
        <v>0</v>
      </c>
      <c r="E440" s="45">
        <v>0</v>
      </c>
      <c r="F440" s="45">
        <v>20000000</v>
      </c>
      <c r="G440" s="45">
        <v>0</v>
      </c>
      <c r="H440" s="45">
        <v>22587500</v>
      </c>
      <c r="I440" s="45">
        <v>0</v>
      </c>
      <c r="J440" s="45">
        <v>0</v>
      </c>
      <c r="K440" s="45">
        <v>0</v>
      </c>
      <c r="L440" s="45">
        <v>0</v>
      </c>
      <c r="M440" s="45">
        <v>0</v>
      </c>
      <c r="N440" s="45">
        <v>0</v>
      </c>
      <c r="O440" s="45">
        <v>0</v>
      </c>
      <c r="P440" s="45">
        <v>0</v>
      </c>
      <c r="Q440" s="45">
        <v>22587500</v>
      </c>
      <c r="R440" s="40">
        <v>100</v>
      </c>
      <c r="S440" s="40">
        <v>22587500</v>
      </c>
      <c r="T440" s="40">
        <v>100</v>
      </c>
      <c r="U440" s="40">
        <v>22587500</v>
      </c>
      <c r="V440" s="40">
        <v>100</v>
      </c>
      <c r="W440" s="40">
        <v>0</v>
      </c>
      <c r="X440" s="40">
        <v>0</v>
      </c>
      <c r="Y440" s="40">
        <v>0</v>
      </c>
    </row>
    <row r="441" spans="1:25" ht="26.25" x14ac:dyDescent="0.25">
      <c r="A441" s="50" t="s">
        <v>1069</v>
      </c>
      <c r="B441" s="51" t="s">
        <v>997</v>
      </c>
      <c r="C441" s="52">
        <v>122000000</v>
      </c>
      <c r="D441" s="52">
        <v>0</v>
      </c>
      <c r="E441" s="52">
        <v>0</v>
      </c>
      <c r="F441" s="52">
        <v>0</v>
      </c>
      <c r="G441" s="52">
        <v>0</v>
      </c>
      <c r="H441" s="52">
        <v>122000000</v>
      </c>
      <c r="I441" s="52">
        <v>112830500</v>
      </c>
      <c r="J441" s="52">
        <v>112830500</v>
      </c>
      <c r="K441" s="52">
        <v>112830500</v>
      </c>
      <c r="L441" s="52">
        <v>112830500</v>
      </c>
      <c r="M441" s="52">
        <v>33646000</v>
      </c>
      <c r="N441" s="52">
        <v>33646000</v>
      </c>
      <c r="O441" s="52">
        <v>33646000</v>
      </c>
      <c r="P441" s="52">
        <v>33646000</v>
      </c>
      <c r="Q441" s="45">
        <v>9169500</v>
      </c>
      <c r="R441" s="40">
        <v>7.5159836065573788</v>
      </c>
      <c r="S441" s="40">
        <v>9169500</v>
      </c>
      <c r="T441" s="40">
        <v>7.5159836065573788</v>
      </c>
      <c r="U441" s="40">
        <v>88354000</v>
      </c>
      <c r="V441" s="40">
        <v>72.421311475409809</v>
      </c>
      <c r="W441" s="40">
        <v>0</v>
      </c>
      <c r="X441" s="40">
        <v>79184500</v>
      </c>
      <c r="Y441" s="40">
        <v>0</v>
      </c>
    </row>
    <row r="442" spans="1:25" ht="15.75" x14ac:dyDescent="0.25">
      <c r="A442" s="41" t="s">
        <v>1070</v>
      </c>
      <c r="B442" s="46" t="s">
        <v>937</v>
      </c>
      <c r="C442" s="45">
        <v>122000000</v>
      </c>
      <c r="D442" s="45">
        <v>0</v>
      </c>
      <c r="E442" s="45">
        <v>0</v>
      </c>
      <c r="F442" s="45">
        <v>0</v>
      </c>
      <c r="G442" s="45">
        <v>0</v>
      </c>
      <c r="H442" s="45">
        <v>122000000</v>
      </c>
      <c r="I442" s="45">
        <v>112830500</v>
      </c>
      <c r="J442" s="45">
        <v>112830500</v>
      </c>
      <c r="K442" s="45">
        <v>112830500</v>
      </c>
      <c r="L442" s="45">
        <v>112830500</v>
      </c>
      <c r="M442" s="45">
        <v>33646000</v>
      </c>
      <c r="N442" s="45">
        <v>33646000</v>
      </c>
      <c r="O442" s="45">
        <v>33646000</v>
      </c>
      <c r="P442" s="45">
        <v>33646000</v>
      </c>
      <c r="Q442" s="45">
        <v>9169500</v>
      </c>
      <c r="R442" s="40">
        <v>7.5159836065573788</v>
      </c>
      <c r="S442" s="40">
        <v>9169500</v>
      </c>
      <c r="T442" s="40">
        <v>7.5159836065573788</v>
      </c>
      <c r="U442" s="40">
        <v>88354000</v>
      </c>
      <c r="V442" s="40">
        <v>72.421311475409809</v>
      </c>
      <c r="W442" s="40">
        <v>0</v>
      </c>
      <c r="X442" s="40">
        <v>79184500</v>
      </c>
      <c r="Y442" s="40">
        <v>0</v>
      </c>
    </row>
    <row r="443" spans="1:25" ht="15.75" x14ac:dyDescent="0.25">
      <c r="A443" s="50" t="s">
        <v>1071</v>
      </c>
      <c r="B443" s="51" t="s">
        <v>1072</v>
      </c>
      <c r="C443" s="52">
        <v>396000000</v>
      </c>
      <c r="D443" s="52">
        <v>0</v>
      </c>
      <c r="E443" s="52">
        <v>0</v>
      </c>
      <c r="F443" s="52">
        <v>453924000</v>
      </c>
      <c r="G443" s="52">
        <v>0</v>
      </c>
      <c r="H443" s="52">
        <v>849924000</v>
      </c>
      <c r="I443" s="52">
        <v>580743500</v>
      </c>
      <c r="J443" s="52">
        <v>580743500</v>
      </c>
      <c r="K443" s="52">
        <v>406338000</v>
      </c>
      <c r="L443" s="52">
        <v>406338000</v>
      </c>
      <c r="M443" s="52">
        <v>122434500</v>
      </c>
      <c r="N443" s="52">
        <v>122434500</v>
      </c>
      <c r="O443" s="52">
        <v>122434500</v>
      </c>
      <c r="P443" s="52">
        <v>122434500</v>
      </c>
      <c r="Q443" s="45">
        <v>269180500</v>
      </c>
      <c r="R443" s="40">
        <v>31.671125888902999</v>
      </c>
      <c r="S443" s="40">
        <v>443586000</v>
      </c>
      <c r="T443" s="40">
        <v>52.191254747483299</v>
      </c>
      <c r="U443" s="40">
        <v>727489500</v>
      </c>
      <c r="V443" s="40">
        <v>85.594653168989197</v>
      </c>
      <c r="W443" s="40">
        <v>174405500</v>
      </c>
      <c r="X443" s="40">
        <v>283903500</v>
      </c>
      <c r="Y443" s="40">
        <v>0</v>
      </c>
    </row>
    <row r="444" spans="1:25" ht="26.25" x14ac:dyDescent="0.25">
      <c r="A444" s="50" t="s">
        <v>1073</v>
      </c>
      <c r="B444" s="51" t="s">
        <v>997</v>
      </c>
      <c r="C444" s="52">
        <v>396000000</v>
      </c>
      <c r="D444" s="52">
        <v>0</v>
      </c>
      <c r="E444" s="52">
        <v>0</v>
      </c>
      <c r="F444" s="52">
        <v>453924000</v>
      </c>
      <c r="G444" s="52">
        <v>0</v>
      </c>
      <c r="H444" s="52">
        <v>849924000</v>
      </c>
      <c r="I444" s="52">
        <v>580743500</v>
      </c>
      <c r="J444" s="52">
        <v>580743500</v>
      </c>
      <c r="K444" s="52">
        <v>406338000</v>
      </c>
      <c r="L444" s="52">
        <v>406338000</v>
      </c>
      <c r="M444" s="52">
        <v>122434500</v>
      </c>
      <c r="N444" s="52">
        <v>122434500</v>
      </c>
      <c r="O444" s="52">
        <v>122434500</v>
      </c>
      <c r="P444" s="52">
        <v>122434500</v>
      </c>
      <c r="Q444" s="45">
        <v>269180500</v>
      </c>
      <c r="R444" s="40">
        <v>31.671125888902999</v>
      </c>
      <c r="S444" s="40">
        <v>443586000</v>
      </c>
      <c r="T444" s="40">
        <v>52.191254747483299</v>
      </c>
      <c r="U444" s="40">
        <v>727489500</v>
      </c>
      <c r="V444" s="40">
        <v>85.594653168989197</v>
      </c>
      <c r="W444" s="40">
        <v>174405500</v>
      </c>
      <c r="X444" s="40">
        <v>283903500</v>
      </c>
      <c r="Y444" s="40">
        <v>0</v>
      </c>
    </row>
    <row r="445" spans="1:25" ht="26.25" x14ac:dyDescent="0.25">
      <c r="A445" s="41" t="s">
        <v>1074</v>
      </c>
      <c r="B445" s="46" t="s">
        <v>1075</v>
      </c>
      <c r="C445" s="45">
        <v>396000000</v>
      </c>
      <c r="D445" s="45">
        <v>0</v>
      </c>
      <c r="E445" s="45">
        <v>0</v>
      </c>
      <c r="F445" s="45">
        <v>453924000</v>
      </c>
      <c r="G445" s="45">
        <v>0</v>
      </c>
      <c r="H445" s="45">
        <v>849924000</v>
      </c>
      <c r="I445" s="45">
        <v>580743500</v>
      </c>
      <c r="J445" s="45">
        <v>580743500</v>
      </c>
      <c r="K445" s="45">
        <v>406338000</v>
      </c>
      <c r="L445" s="45">
        <v>406338000</v>
      </c>
      <c r="M445" s="45">
        <v>122434500</v>
      </c>
      <c r="N445" s="45">
        <v>122434500</v>
      </c>
      <c r="O445" s="45">
        <v>122434500</v>
      </c>
      <c r="P445" s="45">
        <v>122434500</v>
      </c>
      <c r="Q445" s="45">
        <v>269180500</v>
      </c>
      <c r="R445" s="40">
        <v>31.671125888902999</v>
      </c>
      <c r="S445" s="40">
        <v>443586000</v>
      </c>
      <c r="T445" s="40">
        <v>52.191254747483299</v>
      </c>
      <c r="U445" s="40">
        <v>727489500</v>
      </c>
      <c r="V445" s="40">
        <v>85.594653168989197</v>
      </c>
      <c r="W445" s="40">
        <v>174405500</v>
      </c>
      <c r="X445" s="40">
        <v>283903500</v>
      </c>
      <c r="Y445" s="40">
        <v>0</v>
      </c>
    </row>
    <row r="446" spans="1:25" ht="39" x14ac:dyDescent="0.25">
      <c r="A446" s="50" t="s">
        <v>1076</v>
      </c>
      <c r="B446" s="51" t="s">
        <v>1077</v>
      </c>
      <c r="C446" s="52">
        <v>1800000000</v>
      </c>
      <c r="D446" s="52">
        <v>0</v>
      </c>
      <c r="E446" s="52">
        <v>0</v>
      </c>
      <c r="F446" s="52">
        <v>0</v>
      </c>
      <c r="G446" s="52">
        <v>0</v>
      </c>
      <c r="H446" s="52">
        <v>1800000000</v>
      </c>
      <c r="I446" s="52">
        <v>1800000000</v>
      </c>
      <c r="J446" s="52">
        <v>1800000000</v>
      </c>
      <c r="K446" s="52">
        <v>1800000000</v>
      </c>
      <c r="L446" s="52">
        <v>1800000000</v>
      </c>
      <c r="M446" s="52">
        <v>0</v>
      </c>
      <c r="N446" s="52">
        <v>0</v>
      </c>
      <c r="O446" s="52">
        <v>0</v>
      </c>
      <c r="P446" s="52">
        <v>0</v>
      </c>
      <c r="Q446" s="45">
        <v>0</v>
      </c>
      <c r="R446" s="40">
        <v>0</v>
      </c>
      <c r="S446" s="40">
        <v>0</v>
      </c>
      <c r="T446" s="40">
        <v>0</v>
      </c>
      <c r="U446" s="40">
        <v>1800000000</v>
      </c>
      <c r="V446" s="40">
        <v>100</v>
      </c>
      <c r="W446" s="40">
        <v>0</v>
      </c>
      <c r="X446" s="40">
        <v>1800000000</v>
      </c>
      <c r="Y446" s="40">
        <v>0</v>
      </c>
    </row>
    <row r="447" spans="1:25" ht="39" x14ac:dyDescent="0.25">
      <c r="A447" s="50" t="s">
        <v>1078</v>
      </c>
      <c r="B447" s="51" t="s">
        <v>1079</v>
      </c>
      <c r="C447" s="52">
        <v>1800000000</v>
      </c>
      <c r="D447" s="52">
        <v>0</v>
      </c>
      <c r="E447" s="52">
        <v>0</v>
      </c>
      <c r="F447" s="52">
        <v>0</v>
      </c>
      <c r="G447" s="52">
        <v>0</v>
      </c>
      <c r="H447" s="52">
        <v>1800000000</v>
      </c>
      <c r="I447" s="52">
        <v>1800000000</v>
      </c>
      <c r="J447" s="52">
        <v>1800000000</v>
      </c>
      <c r="K447" s="52">
        <v>1800000000</v>
      </c>
      <c r="L447" s="52">
        <v>1800000000</v>
      </c>
      <c r="M447" s="52">
        <v>0</v>
      </c>
      <c r="N447" s="52">
        <v>0</v>
      </c>
      <c r="O447" s="52">
        <v>0</v>
      </c>
      <c r="P447" s="52">
        <v>0</v>
      </c>
      <c r="Q447" s="45">
        <v>0</v>
      </c>
      <c r="R447" s="40">
        <v>0</v>
      </c>
      <c r="S447" s="40">
        <v>0</v>
      </c>
      <c r="T447" s="40">
        <v>0</v>
      </c>
      <c r="U447" s="40">
        <v>1800000000</v>
      </c>
      <c r="V447" s="40">
        <v>100</v>
      </c>
      <c r="W447" s="40">
        <v>0</v>
      </c>
      <c r="X447" s="40">
        <v>1800000000</v>
      </c>
      <c r="Y447" s="40">
        <v>0</v>
      </c>
    </row>
    <row r="448" spans="1:25" ht="26.25" x14ac:dyDescent="0.25">
      <c r="A448" s="50" t="s">
        <v>1080</v>
      </c>
      <c r="B448" s="51" t="s">
        <v>1081</v>
      </c>
      <c r="C448" s="52">
        <v>1800000000</v>
      </c>
      <c r="D448" s="52">
        <v>0</v>
      </c>
      <c r="E448" s="52">
        <v>0</v>
      </c>
      <c r="F448" s="52">
        <v>0</v>
      </c>
      <c r="G448" s="52">
        <v>0</v>
      </c>
      <c r="H448" s="52">
        <v>1800000000</v>
      </c>
      <c r="I448" s="52">
        <v>1800000000</v>
      </c>
      <c r="J448" s="52">
        <v>1800000000</v>
      </c>
      <c r="K448" s="52">
        <v>1800000000</v>
      </c>
      <c r="L448" s="52">
        <v>1800000000</v>
      </c>
      <c r="M448" s="52">
        <v>0</v>
      </c>
      <c r="N448" s="52">
        <v>0</v>
      </c>
      <c r="O448" s="52">
        <v>0</v>
      </c>
      <c r="P448" s="52">
        <v>0</v>
      </c>
      <c r="Q448" s="45">
        <v>0</v>
      </c>
      <c r="R448" s="40">
        <v>0</v>
      </c>
      <c r="S448" s="40">
        <v>0</v>
      </c>
      <c r="T448" s="40">
        <v>0</v>
      </c>
      <c r="U448" s="40">
        <v>1800000000</v>
      </c>
      <c r="V448" s="40">
        <v>100</v>
      </c>
      <c r="W448" s="40">
        <v>0</v>
      </c>
      <c r="X448" s="40">
        <v>1800000000</v>
      </c>
      <c r="Y448" s="40">
        <v>0</v>
      </c>
    </row>
    <row r="449" spans="1:25" ht="15.75" x14ac:dyDescent="0.25">
      <c r="A449" s="50" t="s">
        <v>1082</v>
      </c>
      <c r="B449" s="51" t="s">
        <v>1083</v>
      </c>
      <c r="C449" s="52">
        <v>1800000000</v>
      </c>
      <c r="D449" s="52">
        <v>0</v>
      </c>
      <c r="E449" s="52">
        <v>0</v>
      </c>
      <c r="F449" s="52">
        <v>0</v>
      </c>
      <c r="G449" s="52">
        <v>0</v>
      </c>
      <c r="H449" s="52">
        <v>1800000000</v>
      </c>
      <c r="I449" s="52">
        <v>1800000000</v>
      </c>
      <c r="J449" s="52">
        <v>1800000000</v>
      </c>
      <c r="K449" s="52">
        <v>1800000000</v>
      </c>
      <c r="L449" s="52">
        <v>1800000000</v>
      </c>
      <c r="M449" s="52">
        <v>0</v>
      </c>
      <c r="N449" s="52">
        <v>0</v>
      </c>
      <c r="O449" s="52">
        <v>0</v>
      </c>
      <c r="P449" s="52">
        <v>0</v>
      </c>
      <c r="Q449" s="45">
        <v>0</v>
      </c>
      <c r="R449" s="40">
        <v>0</v>
      </c>
      <c r="S449" s="40">
        <v>0</v>
      </c>
      <c r="T449" s="40">
        <v>0</v>
      </c>
      <c r="U449" s="40">
        <v>1800000000</v>
      </c>
      <c r="V449" s="40">
        <v>100</v>
      </c>
      <c r="W449" s="40">
        <v>0</v>
      </c>
      <c r="X449" s="40">
        <v>1800000000</v>
      </c>
      <c r="Y449" s="40">
        <v>0</v>
      </c>
    </row>
    <row r="450" spans="1:25" ht="15.75" x14ac:dyDescent="0.25">
      <c r="A450" s="41" t="s">
        <v>1084</v>
      </c>
      <c r="B450" s="46" t="s">
        <v>1085</v>
      </c>
      <c r="C450" s="45">
        <v>1800000000</v>
      </c>
      <c r="D450" s="45">
        <v>0</v>
      </c>
      <c r="E450" s="45">
        <v>0</v>
      </c>
      <c r="F450" s="45">
        <v>0</v>
      </c>
      <c r="G450" s="45">
        <v>0</v>
      </c>
      <c r="H450" s="45">
        <v>1800000000</v>
      </c>
      <c r="I450" s="45">
        <v>1800000000</v>
      </c>
      <c r="J450" s="45">
        <v>1800000000</v>
      </c>
      <c r="K450" s="45">
        <v>1800000000</v>
      </c>
      <c r="L450" s="45">
        <v>1800000000</v>
      </c>
      <c r="M450" s="45">
        <v>0</v>
      </c>
      <c r="N450" s="45">
        <v>0</v>
      </c>
      <c r="O450" s="45">
        <v>0</v>
      </c>
      <c r="P450" s="45">
        <v>0</v>
      </c>
      <c r="Q450" s="45">
        <v>0</v>
      </c>
      <c r="R450" s="40">
        <v>0</v>
      </c>
      <c r="S450" s="40">
        <v>0</v>
      </c>
      <c r="T450" s="40">
        <v>0</v>
      </c>
      <c r="U450" s="40">
        <v>1800000000</v>
      </c>
      <c r="V450" s="40">
        <v>100</v>
      </c>
      <c r="W450" s="40">
        <v>0</v>
      </c>
      <c r="X450" s="40">
        <v>1800000000</v>
      </c>
      <c r="Y450" s="40">
        <v>0</v>
      </c>
    </row>
    <row r="451" spans="1:25" ht="15.75" x14ac:dyDescent="0.25">
      <c r="A451" s="50" t="s">
        <v>1086</v>
      </c>
      <c r="B451" s="51" t="s">
        <v>1087</v>
      </c>
      <c r="C451" s="52">
        <v>331950000</v>
      </c>
      <c r="D451" s="52">
        <v>0</v>
      </c>
      <c r="E451" s="52">
        <v>0</v>
      </c>
      <c r="F451" s="52">
        <v>0</v>
      </c>
      <c r="G451" s="52">
        <v>3119000</v>
      </c>
      <c r="H451" s="52">
        <v>328831000</v>
      </c>
      <c r="I451" s="52">
        <v>28831000</v>
      </c>
      <c r="J451" s="52">
        <v>28831000</v>
      </c>
      <c r="K451" s="52">
        <v>28831000</v>
      </c>
      <c r="L451" s="52">
        <v>28831000</v>
      </c>
      <c r="M451" s="52">
        <v>10302000</v>
      </c>
      <c r="N451" s="52">
        <v>10302000</v>
      </c>
      <c r="O451" s="52">
        <v>10302000</v>
      </c>
      <c r="P451" s="52">
        <v>10302000</v>
      </c>
      <c r="Q451" s="45">
        <v>300000000</v>
      </c>
      <c r="R451" s="40">
        <v>91.232274329366803</v>
      </c>
      <c r="S451" s="40">
        <v>300000000</v>
      </c>
      <c r="T451" s="40">
        <v>91.232274329366803</v>
      </c>
      <c r="U451" s="40">
        <v>318529000</v>
      </c>
      <c r="V451" s="40">
        <v>96.867083699529488</v>
      </c>
      <c r="W451" s="40">
        <v>0</v>
      </c>
      <c r="X451" s="40">
        <v>18529000</v>
      </c>
      <c r="Y451" s="40">
        <v>0</v>
      </c>
    </row>
    <row r="452" spans="1:25" ht="39" x14ac:dyDescent="0.25">
      <c r="A452" s="50" t="s">
        <v>1088</v>
      </c>
      <c r="B452" s="51" t="s">
        <v>1089</v>
      </c>
      <c r="C452" s="52">
        <v>300000000</v>
      </c>
      <c r="D452" s="52">
        <v>0</v>
      </c>
      <c r="E452" s="52">
        <v>0</v>
      </c>
      <c r="F452" s="52">
        <v>0</v>
      </c>
      <c r="G452" s="52">
        <v>0</v>
      </c>
      <c r="H452" s="52">
        <v>300000000</v>
      </c>
      <c r="I452" s="52">
        <v>0</v>
      </c>
      <c r="J452" s="52">
        <v>0</v>
      </c>
      <c r="K452" s="52">
        <v>0</v>
      </c>
      <c r="L452" s="52">
        <v>0</v>
      </c>
      <c r="M452" s="52">
        <v>0</v>
      </c>
      <c r="N452" s="52">
        <v>0</v>
      </c>
      <c r="O452" s="52">
        <v>0</v>
      </c>
      <c r="P452" s="52">
        <v>0</v>
      </c>
      <c r="Q452" s="45">
        <v>300000000</v>
      </c>
      <c r="R452" s="40">
        <v>100</v>
      </c>
      <c r="S452" s="40">
        <v>300000000</v>
      </c>
      <c r="T452" s="40">
        <v>100</v>
      </c>
      <c r="U452" s="40">
        <v>300000000</v>
      </c>
      <c r="V452" s="40">
        <v>100</v>
      </c>
      <c r="W452" s="40">
        <v>0</v>
      </c>
      <c r="X452" s="40">
        <v>0</v>
      </c>
      <c r="Y452" s="40">
        <v>0</v>
      </c>
    </row>
    <row r="453" spans="1:25" ht="26.25" x14ac:dyDescent="0.25">
      <c r="A453" s="41" t="s">
        <v>1090</v>
      </c>
      <c r="B453" s="46" t="s">
        <v>1091</v>
      </c>
      <c r="C453" s="45">
        <v>300000000</v>
      </c>
      <c r="D453" s="45">
        <v>0</v>
      </c>
      <c r="E453" s="45">
        <v>0</v>
      </c>
      <c r="F453" s="45">
        <v>0</v>
      </c>
      <c r="G453" s="45">
        <v>0</v>
      </c>
      <c r="H453" s="45">
        <v>300000000</v>
      </c>
      <c r="I453" s="45">
        <v>0</v>
      </c>
      <c r="J453" s="45">
        <v>0</v>
      </c>
      <c r="K453" s="45">
        <v>0</v>
      </c>
      <c r="L453" s="45">
        <v>0</v>
      </c>
      <c r="M453" s="45">
        <v>0</v>
      </c>
      <c r="N453" s="45">
        <v>0</v>
      </c>
      <c r="O453" s="45">
        <v>0</v>
      </c>
      <c r="P453" s="45">
        <v>0</v>
      </c>
      <c r="Q453" s="45">
        <v>300000000</v>
      </c>
      <c r="R453" s="40">
        <v>100</v>
      </c>
      <c r="S453" s="40">
        <v>300000000</v>
      </c>
      <c r="T453" s="40">
        <v>100</v>
      </c>
      <c r="U453" s="40">
        <v>300000000</v>
      </c>
      <c r="V453" s="40">
        <v>100</v>
      </c>
      <c r="W453" s="40">
        <v>0</v>
      </c>
      <c r="X453" s="40">
        <v>0</v>
      </c>
      <c r="Y453" s="40">
        <v>0</v>
      </c>
    </row>
    <row r="454" spans="1:25" ht="15.75" x14ac:dyDescent="0.25">
      <c r="A454" s="50" t="s">
        <v>1092</v>
      </c>
      <c r="B454" s="51" t="s">
        <v>1093</v>
      </c>
      <c r="C454" s="52">
        <v>31950000</v>
      </c>
      <c r="D454" s="52">
        <v>0</v>
      </c>
      <c r="E454" s="52">
        <v>0</v>
      </c>
      <c r="F454" s="52">
        <v>0</v>
      </c>
      <c r="G454" s="52">
        <v>3119000</v>
      </c>
      <c r="H454" s="52">
        <v>28831000</v>
      </c>
      <c r="I454" s="52">
        <v>28831000</v>
      </c>
      <c r="J454" s="52">
        <v>28831000</v>
      </c>
      <c r="K454" s="52">
        <v>28831000</v>
      </c>
      <c r="L454" s="52">
        <v>28831000</v>
      </c>
      <c r="M454" s="52">
        <v>10302000</v>
      </c>
      <c r="N454" s="52">
        <v>10302000</v>
      </c>
      <c r="O454" s="52">
        <v>10302000</v>
      </c>
      <c r="P454" s="52">
        <v>10302000</v>
      </c>
      <c r="Q454" s="45">
        <v>0</v>
      </c>
      <c r="R454" s="40">
        <v>0</v>
      </c>
      <c r="S454" s="40">
        <v>0</v>
      </c>
      <c r="T454" s="40">
        <v>0</v>
      </c>
      <c r="U454" s="40">
        <v>18529000</v>
      </c>
      <c r="V454" s="40">
        <v>64.267628594221506</v>
      </c>
      <c r="W454" s="40">
        <v>0</v>
      </c>
      <c r="X454" s="40">
        <v>18529000</v>
      </c>
      <c r="Y454" s="40">
        <v>0</v>
      </c>
    </row>
    <row r="455" spans="1:25" ht="15.75" x14ac:dyDescent="0.25">
      <c r="A455" s="50" t="s">
        <v>1094</v>
      </c>
      <c r="B455" s="51" t="s">
        <v>1095</v>
      </c>
      <c r="C455" s="52">
        <v>31950000</v>
      </c>
      <c r="D455" s="52">
        <v>0</v>
      </c>
      <c r="E455" s="52">
        <v>0</v>
      </c>
      <c r="F455" s="52">
        <v>0</v>
      </c>
      <c r="G455" s="52">
        <v>3119000</v>
      </c>
      <c r="H455" s="52">
        <v>28831000</v>
      </c>
      <c r="I455" s="52">
        <v>28831000</v>
      </c>
      <c r="J455" s="52">
        <v>28831000</v>
      </c>
      <c r="K455" s="52">
        <v>28831000</v>
      </c>
      <c r="L455" s="52">
        <v>28831000</v>
      </c>
      <c r="M455" s="52">
        <v>10302000</v>
      </c>
      <c r="N455" s="52">
        <v>10302000</v>
      </c>
      <c r="O455" s="52">
        <v>10302000</v>
      </c>
      <c r="P455" s="52">
        <v>10302000</v>
      </c>
      <c r="Q455" s="45">
        <v>0</v>
      </c>
      <c r="R455" s="40">
        <v>0</v>
      </c>
      <c r="S455" s="40">
        <v>0</v>
      </c>
      <c r="T455" s="40">
        <v>0</v>
      </c>
      <c r="U455" s="40">
        <v>18529000</v>
      </c>
      <c r="V455" s="40">
        <v>64.267628594221506</v>
      </c>
      <c r="W455" s="40">
        <v>0</v>
      </c>
      <c r="X455" s="40">
        <v>18529000</v>
      </c>
      <c r="Y455" s="40">
        <v>0</v>
      </c>
    </row>
    <row r="456" spans="1:25" ht="26.25" x14ac:dyDescent="0.25">
      <c r="A456" s="41" t="s">
        <v>1096</v>
      </c>
      <c r="B456" s="46" t="s">
        <v>1097</v>
      </c>
      <c r="C456" s="45">
        <v>31950000</v>
      </c>
      <c r="D456" s="45">
        <v>0</v>
      </c>
      <c r="E456" s="45">
        <v>0</v>
      </c>
      <c r="F456" s="45">
        <v>0</v>
      </c>
      <c r="G456" s="45">
        <v>3119000</v>
      </c>
      <c r="H456" s="45">
        <v>28831000</v>
      </c>
      <c r="I456" s="45">
        <v>28831000</v>
      </c>
      <c r="J456" s="45">
        <v>28831000</v>
      </c>
      <c r="K456" s="45">
        <v>28831000</v>
      </c>
      <c r="L456" s="45">
        <v>28831000</v>
      </c>
      <c r="M456" s="45">
        <v>10302000</v>
      </c>
      <c r="N456" s="45">
        <v>10302000</v>
      </c>
      <c r="O456" s="45">
        <v>10302000</v>
      </c>
      <c r="P456" s="45">
        <v>10302000</v>
      </c>
      <c r="Q456" s="45">
        <v>0</v>
      </c>
      <c r="R456" s="40">
        <v>0</v>
      </c>
      <c r="S456" s="40">
        <v>0</v>
      </c>
      <c r="T456" s="40">
        <v>0</v>
      </c>
      <c r="U456" s="40">
        <v>18529000</v>
      </c>
      <c r="V456" s="40">
        <v>64.267628594221506</v>
      </c>
      <c r="W456" s="40">
        <v>0</v>
      </c>
      <c r="X456" s="40">
        <v>18529000</v>
      </c>
      <c r="Y456" s="40">
        <v>0</v>
      </c>
    </row>
    <row r="457" spans="1:25" ht="26.25" x14ac:dyDescent="0.25">
      <c r="A457" s="47" t="s">
        <v>1098</v>
      </c>
      <c r="B457" s="48" t="s">
        <v>1099</v>
      </c>
      <c r="C457" s="49">
        <v>8467990454</v>
      </c>
      <c r="D457" s="49">
        <v>17055332321</v>
      </c>
      <c r="E457" s="49">
        <v>0</v>
      </c>
      <c r="F457" s="49">
        <v>1283229841</v>
      </c>
      <c r="G457" s="49">
        <v>1283229841</v>
      </c>
      <c r="H457" s="49">
        <v>25523322775</v>
      </c>
      <c r="I457" s="49">
        <v>13799897271</v>
      </c>
      <c r="J457" s="49">
        <v>13799897271</v>
      </c>
      <c r="K457" s="49">
        <v>8005675402</v>
      </c>
      <c r="L457" s="49">
        <v>8005675402</v>
      </c>
      <c r="M457" s="49">
        <v>650850806</v>
      </c>
      <c r="N457" s="49">
        <v>650850806</v>
      </c>
      <c r="O457" s="49">
        <v>650850806</v>
      </c>
      <c r="P457" s="49">
        <v>650850806</v>
      </c>
      <c r="Q457" s="45">
        <v>11723425504</v>
      </c>
      <c r="R457" s="40">
        <v>45.932207210430498</v>
      </c>
      <c r="S457" s="40">
        <v>17517647373</v>
      </c>
      <c r="T457" s="40">
        <v>68.633882537262991</v>
      </c>
      <c r="U457" s="40">
        <v>24872471969</v>
      </c>
      <c r="V457" s="40">
        <v>97.449976197309596</v>
      </c>
      <c r="W457" s="40">
        <v>5794221869</v>
      </c>
      <c r="X457" s="40">
        <v>7354824596</v>
      </c>
      <c r="Y457" s="40">
        <v>0</v>
      </c>
    </row>
    <row r="458" spans="1:25" ht="15.75" x14ac:dyDescent="0.25">
      <c r="A458" s="56" t="s">
        <v>1100</v>
      </c>
      <c r="B458" s="57" t="s">
        <v>1101</v>
      </c>
      <c r="C458" s="58">
        <v>3358977742</v>
      </c>
      <c r="D458" s="58">
        <v>2957119534</v>
      </c>
      <c r="E458" s="58">
        <v>0</v>
      </c>
      <c r="F458" s="58">
        <v>0</v>
      </c>
      <c r="G458" s="58">
        <v>446766641</v>
      </c>
      <c r="H458" s="58">
        <v>5869330635</v>
      </c>
      <c r="I458" s="58">
        <v>4368766383</v>
      </c>
      <c r="J458" s="58">
        <v>4368766383</v>
      </c>
      <c r="K458" s="58">
        <v>733056230</v>
      </c>
      <c r="L458" s="58">
        <v>733056230</v>
      </c>
      <c r="M458" s="58">
        <v>191297245</v>
      </c>
      <c r="N458" s="58">
        <v>191297245</v>
      </c>
      <c r="O458" s="58">
        <v>191297245</v>
      </c>
      <c r="P458" s="58">
        <v>191297245</v>
      </c>
      <c r="Q458" s="45">
        <v>1500564252</v>
      </c>
      <c r="R458" s="40">
        <v>25.566190513307099</v>
      </c>
      <c r="S458" s="40">
        <v>5136274405</v>
      </c>
      <c r="T458" s="40">
        <v>87.51039470108158</v>
      </c>
      <c r="U458" s="40">
        <v>5678033390</v>
      </c>
      <c r="V458" s="40">
        <v>96.740731492288788</v>
      </c>
      <c r="W458" s="40">
        <v>3635710153</v>
      </c>
      <c r="X458" s="40">
        <v>541758985</v>
      </c>
      <c r="Y458" s="40">
        <v>0</v>
      </c>
    </row>
    <row r="459" spans="1:25" ht="15.75" x14ac:dyDescent="0.25">
      <c r="A459" s="50" t="s">
        <v>1102</v>
      </c>
      <c r="B459" s="51" t="s">
        <v>1103</v>
      </c>
      <c r="C459" s="52">
        <v>26215440</v>
      </c>
      <c r="D459" s="52">
        <v>113349752</v>
      </c>
      <c r="E459" s="52">
        <v>0</v>
      </c>
      <c r="F459" s="52">
        <v>0</v>
      </c>
      <c r="G459" s="52">
        <v>0</v>
      </c>
      <c r="H459" s="52">
        <v>139565192</v>
      </c>
      <c r="I459" s="52">
        <v>0</v>
      </c>
      <c r="J459" s="52">
        <v>0</v>
      </c>
      <c r="K459" s="52">
        <v>0</v>
      </c>
      <c r="L459" s="52">
        <v>0</v>
      </c>
      <c r="M459" s="52">
        <v>0</v>
      </c>
      <c r="N459" s="52">
        <v>0</v>
      </c>
      <c r="O459" s="52">
        <v>0</v>
      </c>
      <c r="P459" s="52">
        <v>0</v>
      </c>
      <c r="Q459" s="45">
        <v>139565192</v>
      </c>
      <c r="R459" s="40">
        <v>100</v>
      </c>
      <c r="S459" s="40">
        <v>139565192</v>
      </c>
      <c r="T459" s="40">
        <v>100</v>
      </c>
      <c r="U459" s="40">
        <v>139565192</v>
      </c>
      <c r="V459" s="40">
        <v>100</v>
      </c>
      <c r="W459" s="40">
        <v>0</v>
      </c>
      <c r="X459" s="40">
        <v>0</v>
      </c>
      <c r="Y459" s="40">
        <v>0</v>
      </c>
    </row>
    <row r="460" spans="1:25" ht="39" x14ac:dyDescent="0.25">
      <c r="A460" s="41" t="s">
        <v>1104</v>
      </c>
      <c r="B460" s="46" t="s">
        <v>1105</v>
      </c>
      <c r="C460" s="45">
        <v>26215440</v>
      </c>
      <c r="D460" s="45">
        <v>113349752</v>
      </c>
      <c r="E460" s="45">
        <v>0</v>
      </c>
      <c r="F460" s="45">
        <v>0</v>
      </c>
      <c r="G460" s="45">
        <v>0</v>
      </c>
      <c r="H460" s="45">
        <v>139565192</v>
      </c>
      <c r="I460" s="45">
        <v>0</v>
      </c>
      <c r="J460" s="45">
        <v>0</v>
      </c>
      <c r="K460" s="45">
        <v>0</v>
      </c>
      <c r="L460" s="45">
        <v>0</v>
      </c>
      <c r="M460" s="45">
        <v>0</v>
      </c>
      <c r="N460" s="45">
        <v>0</v>
      </c>
      <c r="O460" s="45">
        <v>0</v>
      </c>
      <c r="P460" s="45">
        <v>0</v>
      </c>
      <c r="Q460" s="45">
        <v>139565192</v>
      </c>
      <c r="R460" s="40">
        <v>100</v>
      </c>
      <c r="S460" s="40">
        <v>139565192</v>
      </c>
      <c r="T460" s="40">
        <v>100</v>
      </c>
      <c r="U460" s="40">
        <v>139565192</v>
      </c>
      <c r="V460" s="40">
        <v>100</v>
      </c>
      <c r="W460" s="40">
        <v>0</v>
      </c>
      <c r="X460" s="40">
        <v>0</v>
      </c>
      <c r="Y460" s="40">
        <v>0</v>
      </c>
    </row>
    <row r="461" spans="1:25" ht="15.75" x14ac:dyDescent="0.25">
      <c r="A461" s="50" t="s">
        <v>1106</v>
      </c>
      <c r="B461" s="51" t="s">
        <v>1107</v>
      </c>
      <c r="C461" s="52">
        <v>235938960</v>
      </c>
      <c r="D461" s="52">
        <v>0</v>
      </c>
      <c r="E461" s="52">
        <v>0</v>
      </c>
      <c r="F461" s="52">
        <v>0</v>
      </c>
      <c r="G461" s="52">
        <v>0</v>
      </c>
      <c r="H461" s="52">
        <v>235938960</v>
      </c>
      <c r="I461" s="52">
        <v>0</v>
      </c>
      <c r="J461" s="52">
        <v>0</v>
      </c>
      <c r="K461" s="52">
        <v>0</v>
      </c>
      <c r="L461" s="52">
        <v>0</v>
      </c>
      <c r="M461" s="52">
        <v>0</v>
      </c>
      <c r="N461" s="52">
        <v>0</v>
      </c>
      <c r="O461" s="52">
        <v>0</v>
      </c>
      <c r="P461" s="52">
        <v>0</v>
      </c>
      <c r="Q461" s="45">
        <v>235938960</v>
      </c>
      <c r="R461" s="40">
        <v>100</v>
      </c>
      <c r="S461" s="40">
        <v>235938960</v>
      </c>
      <c r="T461" s="40">
        <v>100</v>
      </c>
      <c r="U461" s="40">
        <v>235938960</v>
      </c>
      <c r="V461" s="40">
        <v>100</v>
      </c>
      <c r="W461" s="40">
        <v>0</v>
      </c>
      <c r="X461" s="40">
        <v>0</v>
      </c>
      <c r="Y461" s="40">
        <v>0</v>
      </c>
    </row>
    <row r="462" spans="1:25" ht="26.25" x14ac:dyDescent="0.25">
      <c r="A462" s="41" t="s">
        <v>1108</v>
      </c>
      <c r="B462" s="46" t="s">
        <v>1109</v>
      </c>
      <c r="C462" s="45">
        <v>235938960</v>
      </c>
      <c r="D462" s="45">
        <v>0</v>
      </c>
      <c r="E462" s="45">
        <v>0</v>
      </c>
      <c r="F462" s="45">
        <v>0</v>
      </c>
      <c r="G462" s="45">
        <v>0</v>
      </c>
      <c r="H462" s="45">
        <v>235938960</v>
      </c>
      <c r="I462" s="45">
        <v>0</v>
      </c>
      <c r="J462" s="45">
        <v>0</v>
      </c>
      <c r="K462" s="45">
        <v>0</v>
      </c>
      <c r="L462" s="45">
        <v>0</v>
      </c>
      <c r="M462" s="45">
        <v>0</v>
      </c>
      <c r="N462" s="45">
        <v>0</v>
      </c>
      <c r="O462" s="45">
        <v>0</v>
      </c>
      <c r="P462" s="45">
        <v>0</v>
      </c>
      <c r="Q462" s="45">
        <v>235938960</v>
      </c>
      <c r="R462" s="40">
        <v>100</v>
      </c>
      <c r="S462" s="40">
        <v>235938960</v>
      </c>
      <c r="T462" s="40">
        <v>100</v>
      </c>
      <c r="U462" s="40">
        <v>235938960</v>
      </c>
      <c r="V462" s="40">
        <v>100</v>
      </c>
      <c r="W462" s="40">
        <v>0</v>
      </c>
      <c r="X462" s="40">
        <v>0</v>
      </c>
      <c r="Y462" s="40">
        <v>0</v>
      </c>
    </row>
    <row r="463" spans="1:25" ht="15.75" x14ac:dyDescent="0.25">
      <c r="A463" s="50" t="s">
        <v>1110</v>
      </c>
      <c r="B463" s="51" t="s">
        <v>1111</v>
      </c>
      <c r="C463" s="52">
        <v>601211139</v>
      </c>
      <c r="D463" s="52">
        <v>1500000000</v>
      </c>
      <c r="E463" s="52">
        <v>0</v>
      </c>
      <c r="F463" s="52">
        <v>0</v>
      </c>
      <c r="G463" s="52">
        <v>0</v>
      </c>
      <c r="H463" s="52">
        <v>2101211139</v>
      </c>
      <c r="I463" s="52">
        <v>2101211139</v>
      </c>
      <c r="J463" s="52">
        <v>2101211139</v>
      </c>
      <c r="K463" s="52">
        <v>0</v>
      </c>
      <c r="L463" s="52">
        <v>0</v>
      </c>
      <c r="M463" s="52">
        <v>0</v>
      </c>
      <c r="N463" s="52">
        <v>0</v>
      </c>
      <c r="O463" s="52">
        <v>0</v>
      </c>
      <c r="P463" s="52">
        <v>0</v>
      </c>
      <c r="Q463" s="45">
        <v>0</v>
      </c>
      <c r="R463" s="40">
        <v>0</v>
      </c>
      <c r="S463" s="40">
        <v>2101211139</v>
      </c>
      <c r="T463" s="40">
        <v>100</v>
      </c>
      <c r="U463" s="40">
        <v>2101211139</v>
      </c>
      <c r="V463" s="40">
        <v>100</v>
      </c>
      <c r="W463" s="40">
        <v>2101211139</v>
      </c>
      <c r="X463" s="40">
        <v>0</v>
      </c>
      <c r="Y463" s="40">
        <v>0</v>
      </c>
    </row>
    <row r="464" spans="1:25" ht="26.25" x14ac:dyDescent="0.25">
      <c r="A464" s="41" t="s">
        <v>1112</v>
      </c>
      <c r="B464" s="46" t="s">
        <v>1113</v>
      </c>
      <c r="C464" s="45">
        <v>601211139</v>
      </c>
      <c r="D464" s="45">
        <v>0</v>
      </c>
      <c r="E464" s="45">
        <v>0</v>
      </c>
      <c r="F464" s="45">
        <v>0</v>
      </c>
      <c r="G464" s="45">
        <v>0</v>
      </c>
      <c r="H464" s="45">
        <v>601211139</v>
      </c>
      <c r="I464" s="45">
        <v>601211139</v>
      </c>
      <c r="J464" s="45">
        <v>601211139</v>
      </c>
      <c r="K464" s="45">
        <v>0</v>
      </c>
      <c r="L464" s="45">
        <v>0</v>
      </c>
      <c r="M464" s="45">
        <v>0</v>
      </c>
      <c r="N464" s="45">
        <v>0</v>
      </c>
      <c r="O464" s="45">
        <v>0</v>
      </c>
      <c r="P464" s="45">
        <v>0</v>
      </c>
      <c r="Q464" s="45">
        <v>0</v>
      </c>
      <c r="R464" s="40">
        <v>0</v>
      </c>
      <c r="S464" s="40">
        <v>601211139</v>
      </c>
      <c r="T464" s="40">
        <v>100</v>
      </c>
      <c r="U464" s="40">
        <v>601211139</v>
      </c>
      <c r="V464" s="40">
        <v>100</v>
      </c>
      <c r="W464" s="40">
        <v>601211139</v>
      </c>
      <c r="X464" s="40">
        <v>0</v>
      </c>
      <c r="Y464" s="40">
        <v>0</v>
      </c>
    </row>
    <row r="465" spans="1:25" ht="39" x14ac:dyDescent="0.25">
      <c r="A465" s="41" t="s">
        <v>1114</v>
      </c>
      <c r="B465" s="46" t="s">
        <v>1115</v>
      </c>
      <c r="C465" s="45">
        <v>0</v>
      </c>
      <c r="D465" s="45">
        <v>1500000000</v>
      </c>
      <c r="E465" s="45">
        <v>0</v>
      </c>
      <c r="F465" s="45">
        <v>0</v>
      </c>
      <c r="G465" s="45">
        <v>0</v>
      </c>
      <c r="H465" s="45">
        <v>1500000000</v>
      </c>
      <c r="I465" s="45">
        <v>1500000000</v>
      </c>
      <c r="J465" s="45">
        <v>1500000000</v>
      </c>
      <c r="K465" s="45">
        <v>0</v>
      </c>
      <c r="L465" s="45">
        <v>0</v>
      </c>
      <c r="M465" s="45">
        <v>0</v>
      </c>
      <c r="N465" s="45">
        <v>0</v>
      </c>
      <c r="O465" s="45">
        <v>0</v>
      </c>
      <c r="P465" s="45">
        <v>0</v>
      </c>
      <c r="Q465" s="45">
        <v>0</v>
      </c>
      <c r="R465" s="40">
        <v>0</v>
      </c>
      <c r="S465" s="40">
        <v>1500000000</v>
      </c>
      <c r="T465" s="40">
        <v>100</v>
      </c>
      <c r="U465" s="40">
        <v>1500000000</v>
      </c>
      <c r="V465" s="40">
        <v>100</v>
      </c>
      <c r="W465" s="40">
        <v>1500000000</v>
      </c>
      <c r="X465" s="40">
        <v>0</v>
      </c>
      <c r="Y465" s="40">
        <v>0</v>
      </c>
    </row>
    <row r="466" spans="1:25" ht="15.75" x14ac:dyDescent="0.25">
      <c r="A466" s="50" t="s">
        <v>1116</v>
      </c>
      <c r="B466" s="51" t="s">
        <v>1117</v>
      </c>
      <c r="C466" s="52">
        <v>131077200</v>
      </c>
      <c r="D466" s="52">
        <v>1000000000</v>
      </c>
      <c r="E466" s="52">
        <v>0</v>
      </c>
      <c r="F466" s="52">
        <v>0</v>
      </c>
      <c r="G466" s="52">
        <v>0</v>
      </c>
      <c r="H466" s="52">
        <v>1131077200</v>
      </c>
      <c r="I466" s="52">
        <v>1131077200</v>
      </c>
      <c r="J466" s="52">
        <v>1131077200</v>
      </c>
      <c r="K466" s="52">
        <v>0</v>
      </c>
      <c r="L466" s="52">
        <v>0</v>
      </c>
      <c r="M466" s="52">
        <v>0</v>
      </c>
      <c r="N466" s="52">
        <v>0</v>
      </c>
      <c r="O466" s="52">
        <v>0</v>
      </c>
      <c r="P466" s="52">
        <v>0</v>
      </c>
      <c r="Q466" s="45">
        <v>0</v>
      </c>
      <c r="R466" s="40">
        <v>0</v>
      </c>
      <c r="S466" s="40">
        <v>1131077200</v>
      </c>
      <c r="T466" s="40">
        <v>100</v>
      </c>
      <c r="U466" s="40">
        <v>1131077200</v>
      </c>
      <c r="V466" s="40">
        <v>100</v>
      </c>
      <c r="W466" s="40">
        <v>1131077200</v>
      </c>
      <c r="X466" s="40">
        <v>0</v>
      </c>
      <c r="Y466" s="40">
        <v>0</v>
      </c>
    </row>
    <row r="467" spans="1:25" ht="39" x14ac:dyDescent="0.25">
      <c r="A467" s="41" t="s">
        <v>1118</v>
      </c>
      <c r="B467" s="46" t="s">
        <v>1119</v>
      </c>
      <c r="C467" s="45">
        <v>131077200</v>
      </c>
      <c r="D467" s="45">
        <v>0</v>
      </c>
      <c r="E467" s="45">
        <v>0</v>
      </c>
      <c r="F467" s="45">
        <v>0</v>
      </c>
      <c r="G467" s="45">
        <v>0</v>
      </c>
      <c r="H467" s="45">
        <v>131077200</v>
      </c>
      <c r="I467" s="45">
        <v>131077200</v>
      </c>
      <c r="J467" s="45">
        <v>131077200</v>
      </c>
      <c r="K467" s="45">
        <v>0</v>
      </c>
      <c r="L467" s="45">
        <v>0</v>
      </c>
      <c r="M467" s="45">
        <v>0</v>
      </c>
      <c r="N467" s="45">
        <v>0</v>
      </c>
      <c r="O467" s="45">
        <v>0</v>
      </c>
      <c r="P467" s="45">
        <v>0</v>
      </c>
      <c r="Q467" s="45">
        <v>0</v>
      </c>
      <c r="R467" s="40">
        <v>0</v>
      </c>
      <c r="S467" s="40">
        <v>131077200</v>
      </c>
      <c r="T467" s="40">
        <v>100</v>
      </c>
      <c r="U467" s="40">
        <v>131077200</v>
      </c>
      <c r="V467" s="40">
        <v>100</v>
      </c>
      <c r="W467" s="40">
        <v>131077200</v>
      </c>
      <c r="X467" s="40">
        <v>0</v>
      </c>
      <c r="Y467" s="40">
        <v>0</v>
      </c>
    </row>
    <row r="468" spans="1:25" ht="26.25" x14ac:dyDescent="0.25">
      <c r="A468" s="41" t="s">
        <v>1120</v>
      </c>
      <c r="B468" s="46" t="s">
        <v>1121</v>
      </c>
      <c r="C468" s="45">
        <v>0</v>
      </c>
      <c r="D468" s="45">
        <v>1000000000</v>
      </c>
      <c r="E468" s="45">
        <v>0</v>
      </c>
      <c r="F468" s="45">
        <v>0</v>
      </c>
      <c r="G468" s="45">
        <v>0</v>
      </c>
      <c r="H468" s="45">
        <v>1000000000</v>
      </c>
      <c r="I468" s="45">
        <v>1000000000</v>
      </c>
      <c r="J468" s="45">
        <v>1000000000</v>
      </c>
      <c r="K468" s="45">
        <v>0</v>
      </c>
      <c r="L468" s="45">
        <v>0</v>
      </c>
      <c r="M468" s="45">
        <v>0</v>
      </c>
      <c r="N468" s="45">
        <v>0</v>
      </c>
      <c r="O468" s="45">
        <v>0</v>
      </c>
      <c r="P468" s="45">
        <v>0</v>
      </c>
      <c r="Q468" s="45">
        <v>0</v>
      </c>
      <c r="R468" s="40">
        <v>0</v>
      </c>
      <c r="S468" s="40">
        <v>1000000000</v>
      </c>
      <c r="T468" s="40">
        <v>100</v>
      </c>
      <c r="U468" s="40">
        <v>1000000000</v>
      </c>
      <c r="V468" s="40">
        <v>100</v>
      </c>
      <c r="W468" s="40">
        <v>1000000000</v>
      </c>
      <c r="X468" s="40">
        <v>0</v>
      </c>
      <c r="Y468" s="40">
        <v>0</v>
      </c>
    </row>
    <row r="469" spans="1:25" ht="15.75" x14ac:dyDescent="0.25">
      <c r="A469" s="50" t="s">
        <v>1122</v>
      </c>
      <c r="B469" s="51" t="s">
        <v>1123</v>
      </c>
      <c r="C469" s="52">
        <v>26215440</v>
      </c>
      <c r="D469" s="52">
        <v>0</v>
      </c>
      <c r="E469" s="52">
        <v>0</v>
      </c>
      <c r="F469" s="52">
        <v>0</v>
      </c>
      <c r="G469" s="52">
        <v>0</v>
      </c>
      <c r="H469" s="52">
        <v>26215440</v>
      </c>
      <c r="I469" s="52">
        <v>0</v>
      </c>
      <c r="J469" s="52">
        <v>0</v>
      </c>
      <c r="K469" s="52">
        <v>0</v>
      </c>
      <c r="L469" s="52">
        <v>0</v>
      </c>
      <c r="M469" s="52">
        <v>0</v>
      </c>
      <c r="N469" s="52">
        <v>0</v>
      </c>
      <c r="O469" s="52">
        <v>0</v>
      </c>
      <c r="P469" s="52">
        <v>0</v>
      </c>
      <c r="Q469" s="45">
        <v>26215440</v>
      </c>
      <c r="R469" s="40">
        <v>100</v>
      </c>
      <c r="S469" s="40">
        <v>26215440</v>
      </c>
      <c r="T469" s="40">
        <v>100</v>
      </c>
      <c r="U469" s="40">
        <v>26215440</v>
      </c>
      <c r="V469" s="40">
        <v>100</v>
      </c>
      <c r="W469" s="40">
        <v>0</v>
      </c>
      <c r="X469" s="40">
        <v>0</v>
      </c>
      <c r="Y469" s="40">
        <v>0</v>
      </c>
    </row>
    <row r="470" spans="1:25" ht="39" x14ac:dyDescent="0.25">
      <c r="A470" s="41" t="s">
        <v>1124</v>
      </c>
      <c r="B470" s="46" t="s">
        <v>1125</v>
      </c>
      <c r="C470" s="45">
        <v>26215440</v>
      </c>
      <c r="D470" s="45">
        <v>0</v>
      </c>
      <c r="E470" s="45">
        <v>0</v>
      </c>
      <c r="F470" s="45">
        <v>0</v>
      </c>
      <c r="G470" s="45">
        <v>0</v>
      </c>
      <c r="H470" s="45">
        <v>26215440</v>
      </c>
      <c r="I470" s="45">
        <v>0</v>
      </c>
      <c r="J470" s="45">
        <v>0</v>
      </c>
      <c r="K470" s="45">
        <v>0</v>
      </c>
      <c r="L470" s="45">
        <v>0</v>
      </c>
      <c r="M470" s="45">
        <v>0</v>
      </c>
      <c r="N470" s="45">
        <v>0</v>
      </c>
      <c r="O470" s="45">
        <v>0</v>
      </c>
      <c r="P470" s="45">
        <v>0</v>
      </c>
      <c r="Q470" s="45">
        <v>26215440</v>
      </c>
      <c r="R470" s="40">
        <v>100</v>
      </c>
      <c r="S470" s="40">
        <v>26215440</v>
      </c>
      <c r="T470" s="40">
        <v>100</v>
      </c>
      <c r="U470" s="40">
        <v>26215440</v>
      </c>
      <c r="V470" s="40">
        <v>100</v>
      </c>
      <c r="W470" s="40">
        <v>0</v>
      </c>
      <c r="X470" s="40">
        <v>0</v>
      </c>
      <c r="Y470" s="40">
        <v>0</v>
      </c>
    </row>
    <row r="471" spans="1:25" ht="15.75" x14ac:dyDescent="0.25">
      <c r="A471" s="50" t="s">
        <v>1126</v>
      </c>
      <c r="B471" s="51" t="s">
        <v>1127</v>
      </c>
      <c r="C471" s="52">
        <v>104861760</v>
      </c>
      <c r="D471" s="52">
        <v>0</v>
      </c>
      <c r="E471" s="52">
        <v>0</v>
      </c>
      <c r="F471" s="52">
        <v>0</v>
      </c>
      <c r="G471" s="52">
        <v>0</v>
      </c>
      <c r="H471" s="52">
        <v>104861760</v>
      </c>
      <c r="I471" s="52">
        <v>0</v>
      </c>
      <c r="J471" s="52">
        <v>0</v>
      </c>
      <c r="K471" s="52">
        <v>0</v>
      </c>
      <c r="L471" s="52">
        <v>0</v>
      </c>
      <c r="M471" s="52">
        <v>0</v>
      </c>
      <c r="N471" s="52">
        <v>0</v>
      </c>
      <c r="O471" s="52">
        <v>0</v>
      </c>
      <c r="P471" s="52">
        <v>0</v>
      </c>
      <c r="Q471" s="45">
        <v>104861760</v>
      </c>
      <c r="R471" s="40">
        <v>100</v>
      </c>
      <c r="S471" s="40">
        <v>104861760</v>
      </c>
      <c r="T471" s="40">
        <v>100</v>
      </c>
      <c r="U471" s="40">
        <v>104861760</v>
      </c>
      <c r="V471" s="40">
        <v>100</v>
      </c>
      <c r="W471" s="40">
        <v>0</v>
      </c>
      <c r="X471" s="40">
        <v>0</v>
      </c>
      <c r="Y471" s="40">
        <v>0</v>
      </c>
    </row>
    <row r="472" spans="1:25" ht="39" x14ac:dyDescent="0.25">
      <c r="A472" s="41" t="s">
        <v>1128</v>
      </c>
      <c r="B472" s="46" t="s">
        <v>1129</v>
      </c>
      <c r="C472" s="45">
        <v>104861760</v>
      </c>
      <c r="D472" s="45">
        <v>0</v>
      </c>
      <c r="E472" s="45">
        <v>0</v>
      </c>
      <c r="F472" s="45">
        <v>0</v>
      </c>
      <c r="G472" s="45">
        <v>0</v>
      </c>
      <c r="H472" s="45">
        <v>104861760</v>
      </c>
      <c r="I472" s="45">
        <v>0</v>
      </c>
      <c r="J472" s="45">
        <v>0</v>
      </c>
      <c r="K472" s="45">
        <v>0</v>
      </c>
      <c r="L472" s="45">
        <v>0</v>
      </c>
      <c r="M472" s="45">
        <v>0</v>
      </c>
      <c r="N472" s="45">
        <v>0</v>
      </c>
      <c r="O472" s="45">
        <v>0</v>
      </c>
      <c r="P472" s="45">
        <v>0</v>
      </c>
      <c r="Q472" s="45">
        <v>104861760</v>
      </c>
      <c r="R472" s="40">
        <v>100</v>
      </c>
      <c r="S472" s="40">
        <v>104861760</v>
      </c>
      <c r="T472" s="40">
        <v>100</v>
      </c>
      <c r="U472" s="40">
        <v>104861760</v>
      </c>
      <c r="V472" s="40">
        <v>100</v>
      </c>
      <c r="W472" s="40">
        <v>0</v>
      </c>
      <c r="X472" s="40">
        <v>0</v>
      </c>
      <c r="Y472" s="40">
        <v>0</v>
      </c>
    </row>
    <row r="473" spans="1:25" ht="64.5" x14ac:dyDescent="0.25">
      <c r="A473" s="50" t="s">
        <v>1130</v>
      </c>
      <c r="B473" s="51" t="s">
        <v>1131</v>
      </c>
      <c r="C473" s="52">
        <v>446766641</v>
      </c>
      <c r="D473" s="52">
        <v>343769782</v>
      </c>
      <c r="E473" s="52">
        <v>0</v>
      </c>
      <c r="F473" s="52">
        <v>0</v>
      </c>
      <c r="G473" s="52">
        <v>446766641</v>
      </c>
      <c r="H473" s="52">
        <v>343769782</v>
      </c>
      <c r="I473" s="52">
        <v>343769782</v>
      </c>
      <c r="J473" s="52">
        <v>343769782</v>
      </c>
      <c r="K473" s="52">
        <v>0</v>
      </c>
      <c r="L473" s="52">
        <v>0</v>
      </c>
      <c r="M473" s="52">
        <v>0</v>
      </c>
      <c r="N473" s="52">
        <v>0</v>
      </c>
      <c r="O473" s="52">
        <v>0</v>
      </c>
      <c r="P473" s="52">
        <v>0</v>
      </c>
      <c r="Q473" s="45">
        <v>0</v>
      </c>
      <c r="R473" s="40">
        <v>0</v>
      </c>
      <c r="S473" s="40">
        <v>343769782</v>
      </c>
      <c r="T473" s="40">
        <v>100</v>
      </c>
      <c r="U473" s="40">
        <v>343769782</v>
      </c>
      <c r="V473" s="40">
        <v>100</v>
      </c>
      <c r="W473" s="40">
        <v>343769782</v>
      </c>
      <c r="X473" s="40">
        <v>0</v>
      </c>
      <c r="Y473" s="40">
        <v>0</v>
      </c>
    </row>
    <row r="474" spans="1:25" ht="26.25" x14ac:dyDescent="0.25">
      <c r="A474" s="41" t="s">
        <v>1132</v>
      </c>
      <c r="B474" s="46" t="s">
        <v>1133</v>
      </c>
      <c r="C474" s="45">
        <v>446766641</v>
      </c>
      <c r="D474" s="45">
        <v>0</v>
      </c>
      <c r="E474" s="45">
        <v>0</v>
      </c>
      <c r="F474" s="45">
        <v>0</v>
      </c>
      <c r="G474" s="45">
        <v>446766641</v>
      </c>
      <c r="H474" s="45">
        <v>0</v>
      </c>
      <c r="I474" s="45">
        <v>0</v>
      </c>
      <c r="J474" s="45">
        <v>0</v>
      </c>
      <c r="K474" s="45">
        <v>0</v>
      </c>
      <c r="L474" s="45">
        <v>0</v>
      </c>
      <c r="M474" s="45">
        <v>0</v>
      </c>
      <c r="N474" s="45">
        <v>0</v>
      </c>
      <c r="O474" s="45">
        <v>0</v>
      </c>
      <c r="P474" s="45">
        <v>0</v>
      </c>
      <c r="Q474" s="45">
        <v>0</v>
      </c>
      <c r="R474" s="40">
        <v>0</v>
      </c>
      <c r="S474" s="40">
        <v>0</v>
      </c>
      <c r="T474" s="40">
        <v>0</v>
      </c>
      <c r="U474" s="40">
        <v>0</v>
      </c>
      <c r="V474" s="40">
        <v>0</v>
      </c>
      <c r="W474" s="40">
        <v>0</v>
      </c>
      <c r="X474" s="40">
        <v>0</v>
      </c>
      <c r="Y474" s="40">
        <v>0</v>
      </c>
    </row>
    <row r="475" spans="1:25" ht="39" x14ac:dyDescent="0.25">
      <c r="A475" s="41" t="s">
        <v>1134</v>
      </c>
      <c r="B475" s="46" t="s">
        <v>1135</v>
      </c>
      <c r="C475" s="45">
        <v>0</v>
      </c>
      <c r="D475" s="45">
        <v>341162172</v>
      </c>
      <c r="E475" s="45">
        <v>0</v>
      </c>
      <c r="F475" s="45">
        <v>0</v>
      </c>
      <c r="G475" s="45">
        <v>0</v>
      </c>
      <c r="H475" s="45">
        <v>341162172</v>
      </c>
      <c r="I475" s="45">
        <v>341162172</v>
      </c>
      <c r="J475" s="45">
        <v>341162172</v>
      </c>
      <c r="K475" s="45">
        <v>0</v>
      </c>
      <c r="L475" s="45">
        <v>0</v>
      </c>
      <c r="M475" s="45">
        <v>0</v>
      </c>
      <c r="N475" s="45">
        <v>0</v>
      </c>
      <c r="O475" s="45">
        <v>0</v>
      </c>
      <c r="P475" s="45">
        <v>0</v>
      </c>
      <c r="Q475" s="45">
        <v>0</v>
      </c>
      <c r="R475" s="40">
        <v>0</v>
      </c>
      <c r="S475" s="40">
        <v>341162172</v>
      </c>
      <c r="T475" s="40">
        <v>100</v>
      </c>
      <c r="U475" s="40">
        <v>341162172</v>
      </c>
      <c r="V475" s="40">
        <v>100</v>
      </c>
      <c r="W475" s="40">
        <v>341162172</v>
      </c>
      <c r="X475" s="40">
        <v>0</v>
      </c>
      <c r="Y475" s="40">
        <v>0</v>
      </c>
    </row>
    <row r="476" spans="1:25" ht="39" x14ac:dyDescent="0.25">
      <c r="A476" s="41" t="s">
        <v>1136</v>
      </c>
      <c r="B476" s="46" t="s">
        <v>1137</v>
      </c>
      <c r="C476" s="45">
        <v>0</v>
      </c>
      <c r="D476" s="45">
        <v>2607610</v>
      </c>
      <c r="E476" s="45">
        <v>0</v>
      </c>
      <c r="F476" s="45">
        <v>0</v>
      </c>
      <c r="G476" s="45">
        <v>0</v>
      </c>
      <c r="H476" s="45">
        <v>2607610</v>
      </c>
      <c r="I476" s="45">
        <v>2607610</v>
      </c>
      <c r="J476" s="45">
        <v>2607610</v>
      </c>
      <c r="K476" s="45">
        <v>0</v>
      </c>
      <c r="L476" s="45">
        <v>0</v>
      </c>
      <c r="M476" s="45">
        <v>0</v>
      </c>
      <c r="N476" s="45">
        <v>0</v>
      </c>
      <c r="O476" s="45">
        <v>0</v>
      </c>
      <c r="P476" s="45">
        <v>0</v>
      </c>
      <c r="Q476" s="45">
        <v>0</v>
      </c>
      <c r="R476" s="40">
        <v>0</v>
      </c>
      <c r="S476" s="40">
        <v>2607610</v>
      </c>
      <c r="T476" s="40">
        <v>100</v>
      </c>
      <c r="U476" s="40">
        <v>2607610</v>
      </c>
      <c r="V476" s="40">
        <v>100</v>
      </c>
      <c r="W476" s="40">
        <v>2607610</v>
      </c>
      <c r="X476" s="40">
        <v>0</v>
      </c>
      <c r="Y476" s="40">
        <v>0</v>
      </c>
    </row>
    <row r="477" spans="1:25" ht="15.75" x14ac:dyDescent="0.25">
      <c r="A477" s="50" t="s">
        <v>1138</v>
      </c>
      <c r="B477" s="51" t="s">
        <v>1139</v>
      </c>
      <c r="C477" s="52">
        <v>1786691162</v>
      </c>
      <c r="D477" s="52">
        <v>0</v>
      </c>
      <c r="E477" s="52">
        <v>0</v>
      </c>
      <c r="F477" s="52">
        <v>0</v>
      </c>
      <c r="G477" s="52">
        <v>0</v>
      </c>
      <c r="H477" s="52">
        <v>1786691162</v>
      </c>
      <c r="I477" s="52">
        <v>792708262</v>
      </c>
      <c r="J477" s="52">
        <v>792708262</v>
      </c>
      <c r="K477" s="52">
        <v>733056230</v>
      </c>
      <c r="L477" s="52">
        <v>733056230</v>
      </c>
      <c r="M477" s="52">
        <v>191297245</v>
      </c>
      <c r="N477" s="52">
        <v>191297245</v>
      </c>
      <c r="O477" s="52">
        <v>191297245</v>
      </c>
      <c r="P477" s="52">
        <v>191297245</v>
      </c>
      <c r="Q477" s="45">
        <v>993982900</v>
      </c>
      <c r="R477" s="40">
        <v>55.632608541441897</v>
      </c>
      <c r="S477" s="40">
        <v>1053634932</v>
      </c>
      <c r="T477" s="40">
        <v>58.971295902117397</v>
      </c>
      <c r="U477" s="40">
        <v>1595393917</v>
      </c>
      <c r="V477" s="40">
        <v>89.293211436392596</v>
      </c>
      <c r="W477" s="40">
        <v>59652032</v>
      </c>
      <c r="X477" s="40">
        <v>541758985</v>
      </c>
      <c r="Y477" s="40">
        <v>0</v>
      </c>
    </row>
    <row r="478" spans="1:25" ht="15.75" x14ac:dyDescent="0.25">
      <c r="A478" s="41" t="s">
        <v>1140</v>
      </c>
      <c r="B478" s="46" t="s">
        <v>1141</v>
      </c>
      <c r="C478" s="45">
        <v>634336937</v>
      </c>
      <c r="D478" s="45">
        <v>0</v>
      </c>
      <c r="E478" s="45">
        <v>0</v>
      </c>
      <c r="F478" s="45">
        <v>0</v>
      </c>
      <c r="G478" s="45">
        <v>0</v>
      </c>
      <c r="H478" s="45">
        <v>634336937</v>
      </c>
      <c r="I478" s="45">
        <v>634336937</v>
      </c>
      <c r="J478" s="45">
        <v>634336937</v>
      </c>
      <c r="K478" s="45">
        <v>634336937</v>
      </c>
      <c r="L478" s="45">
        <v>634336937</v>
      </c>
      <c r="M478" s="45">
        <v>191297245</v>
      </c>
      <c r="N478" s="45">
        <v>191297245</v>
      </c>
      <c r="O478" s="45">
        <v>191297245</v>
      </c>
      <c r="P478" s="45">
        <v>191297245</v>
      </c>
      <c r="Q478" s="45">
        <v>0</v>
      </c>
      <c r="R478" s="40">
        <v>0</v>
      </c>
      <c r="S478" s="40">
        <v>0</v>
      </c>
      <c r="T478" s="40">
        <v>0</v>
      </c>
      <c r="U478" s="40">
        <v>443039692</v>
      </c>
      <c r="V478" s="40">
        <v>69.842959814903494</v>
      </c>
      <c r="W478" s="40">
        <v>0</v>
      </c>
      <c r="X478" s="40">
        <v>443039692</v>
      </c>
      <c r="Y478" s="40">
        <v>0</v>
      </c>
    </row>
    <row r="479" spans="1:25" ht="15.75" x14ac:dyDescent="0.25">
      <c r="A479" s="41" t="s">
        <v>1142</v>
      </c>
      <c r="B479" s="46" t="s">
        <v>1143</v>
      </c>
      <c r="C479" s="45">
        <v>98719293</v>
      </c>
      <c r="D479" s="45">
        <v>0</v>
      </c>
      <c r="E479" s="45">
        <v>0</v>
      </c>
      <c r="F479" s="45">
        <v>0</v>
      </c>
      <c r="G479" s="45">
        <v>0</v>
      </c>
      <c r="H479" s="45">
        <v>98719293</v>
      </c>
      <c r="I479" s="45">
        <v>98719293</v>
      </c>
      <c r="J479" s="45">
        <v>98719293</v>
      </c>
      <c r="K479" s="45">
        <v>98719293</v>
      </c>
      <c r="L479" s="45">
        <v>98719293</v>
      </c>
      <c r="M479" s="45">
        <v>0</v>
      </c>
      <c r="N479" s="45">
        <v>0</v>
      </c>
      <c r="O479" s="45">
        <v>0</v>
      </c>
      <c r="P479" s="45">
        <v>0</v>
      </c>
      <c r="Q479" s="45">
        <v>0</v>
      </c>
      <c r="R479" s="40">
        <v>0</v>
      </c>
      <c r="S479" s="40">
        <v>0</v>
      </c>
      <c r="T479" s="40">
        <v>0</v>
      </c>
      <c r="U479" s="40">
        <v>98719293</v>
      </c>
      <c r="V479" s="40">
        <v>100</v>
      </c>
      <c r="W479" s="40">
        <v>0</v>
      </c>
      <c r="X479" s="40">
        <v>98719293</v>
      </c>
      <c r="Y479" s="40">
        <v>0</v>
      </c>
    </row>
    <row r="480" spans="1:25" ht="15.75" x14ac:dyDescent="0.25">
      <c r="A480" s="41" t="s">
        <v>1144</v>
      </c>
      <c r="B480" s="46" t="s">
        <v>1145</v>
      </c>
      <c r="C480" s="45">
        <v>36628601</v>
      </c>
      <c r="D480" s="45">
        <v>0</v>
      </c>
      <c r="E480" s="45">
        <v>0</v>
      </c>
      <c r="F480" s="45">
        <v>0</v>
      </c>
      <c r="G480" s="45">
        <v>0</v>
      </c>
      <c r="H480" s="45">
        <v>36628601</v>
      </c>
      <c r="I480" s="45">
        <v>36628601</v>
      </c>
      <c r="J480" s="45">
        <v>36628601</v>
      </c>
      <c r="K480" s="45">
        <v>0</v>
      </c>
      <c r="L480" s="45">
        <v>0</v>
      </c>
      <c r="M480" s="45">
        <v>0</v>
      </c>
      <c r="N480" s="45">
        <v>0</v>
      </c>
      <c r="O480" s="45">
        <v>0</v>
      </c>
      <c r="P480" s="45">
        <v>0</v>
      </c>
      <c r="Q480" s="45">
        <v>0</v>
      </c>
      <c r="R480" s="40">
        <v>0</v>
      </c>
      <c r="S480" s="40">
        <v>36628601</v>
      </c>
      <c r="T480" s="40">
        <v>100</v>
      </c>
      <c r="U480" s="40">
        <v>36628601</v>
      </c>
      <c r="V480" s="40">
        <v>100</v>
      </c>
      <c r="W480" s="40">
        <v>36628601</v>
      </c>
      <c r="X480" s="40">
        <v>0</v>
      </c>
      <c r="Y480" s="40">
        <v>0</v>
      </c>
    </row>
    <row r="481" spans="1:25" ht="15.75" x14ac:dyDescent="0.25">
      <c r="A481" s="41" t="s">
        <v>1146</v>
      </c>
      <c r="B481" s="46" t="s">
        <v>1147</v>
      </c>
      <c r="C481" s="45">
        <v>23023431</v>
      </c>
      <c r="D481" s="45">
        <v>0</v>
      </c>
      <c r="E481" s="45">
        <v>0</v>
      </c>
      <c r="F481" s="45">
        <v>0</v>
      </c>
      <c r="G481" s="45">
        <v>0</v>
      </c>
      <c r="H481" s="45">
        <v>23023431</v>
      </c>
      <c r="I481" s="45">
        <v>23023431</v>
      </c>
      <c r="J481" s="45">
        <v>23023431</v>
      </c>
      <c r="K481" s="45">
        <v>0</v>
      </c>
      <c r="L481" s="45">
        <v>0</v>
      </c>
      <c r="M481" s="45">
        <v>0</v>
      </c>
      <c r="N481" s="45">
        <v>0</v>
      </c>
      <c r="O481" s="45">
        <v>0</v>
      </c>
      <c r="P481" s="45">
        <v>0</v>
      </c>
      <c r="Q481" s="45">
        <v>0</v>
      </c>
      <c r="R481" s="40">
        <v>0</v>
      </c>
      <c r="S481" s="40">
        <v>23023431</v>
      </c>
      <c r="T481" s="40">
        <v>100</v>
      </c>
      <c r="U481" s="40">
        <v>23023431</v>
      </c>
      <c r="V481" s="40">
        <v>100</v>
      </c>
      <c r="W481" s="40">
        <v>23023431</v>
      </c>
      <c r="X481" s="40">
        <v>0</v>
      </c>
      <c r="Y481" s="40">
        <v>0</v>
      </c>
    </row>
    <row r="482" spans="1:25" ht="15.75" x14ac:dyDescent="0.25">
      <c r="A482" s="41" t="s">
        <v>1148</v>
      </c>
      <c r="B482" s="46" t="s">
        <v>1149</v>
      </c>
      <c r="C482" s="45">
        <v>993982900</v>
      </c>
      <c r="D482" s="45">
        <v>0</v>
      </c>
      <c r="E482" s="45">
        <v>0</v>
      </c>
      <c r="F482" s="45">
        <v>0</v>
      </c>
      <c r="G482" s="45">
        <v>0</v>
      </c>
      <c r="H482" s="45">
        <v>993982900</v>
      </c>
      <c r="I482" s="45">
        <v>0</v>
      </c>
      <c r="J482" s="45">
        <v>0</v>
      </c>
      <c r="K482" s="45">
        <v>0</v>
      </c>
      <c r="L482" s="45">
        <v>0</v>
      </c>
      <c r="M482" s="45">
        <v>0</v>
      </c>
      <c r="N482" s="45">
        <v>0</v>
      </c>
      <c r="O482" s="45">
        <v>0</v>
      </c>
      <c r="P482" s="45">
        <v>0</v>
      </c>
      <c r="Q482" s="45">
        <v>993982900</v>
      </c>
      <c r="R482" s="40">
        <v>100</v>
      </c>
      <c r="S482" s="40">
        <v>993982900</v>
      </c>
      <c r="T482" s="40">
        <v>100</v>
      </c>
      <c r="U482" s="40">
        <v>993982900</v>
      </c>
      <c r="V482" s="40">
        <v>100</v>
      </c>
      <c r="W482" s="40">
        <v>0</v>
      </c>
      <c r="X482" s="40">
        <v>0</v>
      </c>
      <c r="Y482" s="40">
        <v>0</v>
      </c>
    </row>
    <row r="483" spans="1:25" ht="15.75" x14ac:dyDescent="0.25">
      <c r="A483" s="59" t="s">
        <v>1150</v>
      </c>
      <c r="B483" s="60" t="s">
        <v>1151</v>
      </c>
      <c r="C483" s="61">
        <v>5108822712</v>
      </c>
      <c r="D483" s="61">
        <v>10533911044</v>
      </c>
      <c r="E483" s="61">
        <v>0</v>
      </c>
      <c r="F483" s="61">
        <v>1283229841</v>
      </c>
      <c r="G483" s="61">
        <v>836463200</v>
      </c>
      <c r="H483" s="61">
        <v>16089500397</v>
      </c>
      <c r="I483" s="61">
        <v>9431130888</v>
      </c>
      <c r="J483" s="61">
        <v>9431130888</v>
      </c>
      <c r="K483" s="61">
        <v>7272619172</v>
      </c>
      <c r="L483" s="61">
        <v>7272619172</v>
      </c>
      <c r="M483" s="61">
        <v>459553561</v>
      </c>
      <c r="N483" s="61">
        <v>459553561</v>
      </c>
      <c r="O483" s="61">
        <v>459553561</v>
      </c>
      <c r="P483" s="61">
        <v>459553561</v>
      </c>
      <c r="Q483" s="45">
        <v>6658369509</v>
      </c>
      <c r="R483" s="40">
        <v>41.383320455627697</v>
      </c>
      <c r="S483" s="40">
        <v>8816881225</v>
      </c>
      <c r="T483" s="40">
        <v>54.798974532757796</v>
      </c>
      <c r="U483" s="40">
        <v>15629946836</v>
      </c>
      <c r="V483" s="40">
        <v>97.143767365917199</v>
      </c>
      <c r="W483" s="40">
        <v>2158511716</v>
      </c>
      <c r="X483" s="40">
        <v>6813065611</v>
      </c>
      <c r="Y483" s="40">
        <v>0</v>
      </c>
    </row>
    <row r="484" spans="1:25" ht="15.75" x14ac:dyDescent="0.25">
      <c r="A484" s="50" t="s">
        <v>1152</v>
      </c>
      <c r="B484" s="51" t="s">
        <v>1153</v>
      </c>
      <c r="C484" s="52">
        <v>2759495594</v>
      </c>
      <c r="D484" s="52">
        <v>7481974244</v>
      </c>
      <c r="E484" s="52">
        <v>0</v>
      </c>
      <c r="F484" s="52">
        <v>446766641</v>
      </c>
      <c r="G484" s="52">
        <v>0</v>
      </c>
      <c r="H484" s="52">
        <v>10688236479</v>
      </c>
      <c r="I484" s="52">
        <v>5778650248</v>
      </c>
      <c r="J484" s="52">
        <v>5778650248</v>
      </c>
      <c r="K484" s="52">
        <v>5778650248</v>
      </c>
      <c r="L484" s="52">
        <v>5778650248</v>
      </c>
      <c r="M484" s="52">
        <v>0</v>
      </c>
      <c r="N484" s="52">
        <v>0</v>
      </c>
      <c r="O484" s="52">
        <v>0</v>
      </c>
      <c r="P484" s="52">
        <v>0</v>
      </c>
      <c r="Q484" s="45">
        <v>4909586231</v>
      </c>
      <c r="R484" s="40">
        <v>45.934483585259798</v>
      </c>
      <c r="S484" s="40">
        <v>4909586231</v>
      </c>
      <c r="T484" s="40">
        <v>45.934483585259798</v>
      </c>
      <c r="U484" s="40">
        <v>10688236479</v>
      </c>
      <c r="V484" s="40">
        <v>100</v>
      </c>
      <c r="W484" s="40">
        <v>0</v>
      </c>
      <c r="X484" s="40">
        <v>5778650248</v>
      </c>
      <c r="Y484" s="40">
        <v>0</v>
      </c>
    </row>
    <row r="485" spans="1:25" ht="15.75" x14ac:dyDescent="0.25">
      <c r="A485" s="41" t="s">
        <v>1154</v>
      </c>
      <c r="B485" s="46" t="s">
        <v>1155</v>
      </c>
      <c r="C485" s="45">
        <v>454560000</v>
      </c>
      <c r="D485" s="45">
        <v>0</v>
      </c>
      <c r="E485" s="45">
        <v>0</v>
      </c>
      <c r="F485" s="45">
        <v>0</v>
      </c>
      <c r="G485" s="45">
        <v>0</v>
      </c>
      <c r="H485" s="45">
        <v>454560000</v>
      </c>
      <c r="I485" s="45">
        <v>0</v>
      </c>
      <c r="J485" s="45">
        <v>0</v>
      </c>
      <c r="K485" s="45">
        <v>0</v>
      </c>
      <c r="L485" s="45">
        <v>0</v>
      </c>
      <c r="M485" s="45">
        <v>0</v>
      </c>
      <c r="N485" s="45">
        <v>0</v>
      </c>
      <c r="O485" s="45">
        <v>0</v>
      </c>
      <c r="P485" s="45">
        <v>0</v>
      </c>
      <c r="Q485" s="45">
        <v>454560000</v>
      </c>
      <c r="R485" s="40">
        <v>100</v>
      </c>
      <c r="S485" s="40">
        <v>454560000</v>
      </c>
      <c r="T485" s="40">
        <v>100</v>
      </c>
      <c r="U485" s="40">
        <v>454560000</v>
      </c>
      <c r="V485" s="40">
        <v>100</v>
      </c>
      <c r="W485" s="40">
        <v>0</v>
      </c>
      <c r="X485" s="40">
        <v>0</v>
      </c>
      <c r="Y485" s="40">
        <v>0</v>
      </c>
    </row>
    <row r="486" spans="1:25" ht="39" x14ac:dyDescent="0.25">
      <c r="A486" s="41" t="s">
        <v>1156</v>
      </c>
      <c r="B486" s="46" t="s">
        <v>1157</v>
      </c>
      <c r="C486" s="45">
        <v>1649549594</v>
      </c>
      <c r="D486" s="45">
        <v>0</v>
      </c>
      <c r="E486" s="45">
        <v>0</v>
      </c>
      <c r="F486" s="45">
        <v>446766641</v>
      </c>
      <c r="G486" s="45">
        <v>0</v>
      </c>
      <c r="H486" s="45">
        <v>2096316235</v>
      </c>
      <c r="I486" s="45">
        <v>2096316235</v>
      </c>
      <c r="J486" s="45">
        <v>2096316235</v>
      </c>
      <c r="K486" s="45">
        <v>2096316235</v>
      </c>
      <c r="L486" s="45">
        <v>2096316235</v>
      </c>
      <c r="M486" s="45">
        <v>0</v>
      </c>
      <c r="N486" s="45">
        <v>0</v>
      </c>
      <c r="O486" s="45">
        <v>0</v>
      </c>
      <c r="P486" s="45">
        <v>0</v>
      </c>
      <c r="Q486" s="45">
        <v>0</v>
      </c>
      <c r="R486" s="40">
        <v>0</v>
      </c>
      <c r="S486" s="40">
        <v>0</v>
      </c>
      <c r="T486" s="40">
        <v>0</v>
      </c>
      <c r="U486" s="40">
        <v>2096316235</v>
      </c>
      <c r="V486" s="40">
        <v>100</v>
      </c>
      <c r="W486" s="40">
        <v>0</v>
      </c>
      <c r="X486" s="40">
        <v>2096316235</v>
      </c>
      <c r="Y486" s="40">
        <v>0</v>
      </c>
    </row>
    <row r="487" spans="1:25" ht="39" x14ac:dyDescent="0.25">
      <c r="A487" s="41" t="s">
        <v>1158</v>
      </c>
      <c r="B487" s="46" t="s">
        <v>1159</v>
      </c>
      <c r="C487" s="45">
        <v>655386000</v>
      </c>
      <c r="D487" s="45">
        <v>0</v>
      </c>
      <c r="E487" s="45">
        <v>0</v>
      </c>
      <c r="F487" s="45">
        <v>0</v>
      </c>
      <c r="G487" s="45">
        <v>0</v>
      </c>
      <c r="H487" s="45">
        <v>655386000</v>
      </c>
      <c r="I487" s="45">
        <v>655386000</v>
      </c>
      <c r="J487" s="45">
        <v>655386000</v>
      </c>
      <c r="K487" s="45">
        <v>655386000</v>
      </c>
      <c r="L487" s="45">
        <v>655386000</v>
      </c>
      <c r="M487" s="45">
        <v>0</v>
      </c>
      <c r="N487" s="45">
        <v>0</v>
      </c>
      <c r="O487" s="45">
        <v>0</v>
      </c>
      <c r="P487" s="45">
        <v>0</v>
      </c>
      <c r="Q487" s="45">
        <v>0</v>
      </c>
      <c r="R487" s="40">
        <v>0</v>
      </c>
      <c r="S487" s="40">
        <v>0</v>
      </c>
      <c r="T487" s="40">
        <v>0</v>
      </c>
      <c r="U487" s="40">
        <v>655386000</v>
      </c>
      <c r="V487" s="40">
        <v>100</v>
      </c>
      <c r="W487" s="40">
        <v>0</v>
      </c>
      <c r="X487" s="40">
        <v>655386000</v>
      </c>
      <c r="Y487" s="40">
        <v>0</v>
      </c>
    </row>
    <row r="488" spans="1:25" ht="39" x14ac:dyDescent="0.25">
      <c r="A488" s="41" t="s">
        <v>1160</v>
      </c>
      <c r="B488" s="46" t="s">
        <v>1161</v>
      </c>
      <c r="C488" s="45">
        <v>0</v>
      </c>
      <c r="D488" s="45">
        <v>2721320867</v>
      </c>
      <c r="E488" s="45">
        <v>0</v>
      </c>
      <c r="F488" s="45">
        <v>0</v>
      </c>
      <c r="G488" s="45">
        <v>0</v>
      </c>
      <c r="H488" s="45">
        <v>2721320867</v>
      </c>
      <c r="I488" s="45">
        <v>2721320867</v>
      </c>
      <c r="J488" s="45">
        <v>2721320867</v>
      </c>
      <c r="K488" s="45">
        <v>2721320867</v>
      </c>
      <c r="L488" s="45">
        <v>2721320867</v>
      </c>
      <c r="M488" s="45">
        <v>0</v>
      </c>
      <c r="N488" s="45">
        <v>0</v>
      </c>
      <c r="O488" s="45">
        <v>0</v>
      </c>
      <c r="P488" s="45">
        <v>0</v>
      </c>
      <c r="Q488" s="45">
        <v>0</v>
      </c>
      <c r="R488" s="40">
        <v>0</v>
      </c>
      <c r="S488" s="40">
        <v>0</v>
      </c>
      <c r="T488" s="40">
        <v>0</v>
      </c>
      <c r="U488" s="40">
        <v>2721320867</v>
      </c>
      <c r="V488" s="40">
        <v>100</v>
      </c>
      <c r="W488" s="40">
        <v>0</v>
      </c>
      <c r="X488" s="40">
        <v>2721320867</v>
      </c>
      <c r="Y488" s="40">
        <v>0</v>
      </c>
    </row>
    <row r="489" spans="1:25" ht="39" x14ac:dyDescent="0.25">
      <c r="A489" s="41" t="s">
        <v>1162</v>
      </c>
      <c r="B489" s="46" t="s">
        <v>1163</v>
      </c>
      <c r="C489" s="45">
        <v>0</v>
      </c>
      <c r="D489" s="45">
        <v>305627146</v>
      </c>
      <c r="E489" s="45">
        <v>0</v>
      </c>
      <c r="F489" s="45">
        <v>0</v>
      </c>
      <c r="G489" s="45">
        <v>0</v>
      </c>
      <c r="H489" s="45">
        <v>305627146</v>
      </c>
      <c r="I489" s="45">
        <v>305627146</v>
      </c>
      <c r="J489" s="45">
        <v>305627146</v>
      </c>
      <c r="K489" s="45">
        <v>305627146</v>
      </c>
      <c r="L489" s="45">
        <v>305627146</v>
      </c>
      <c r="M489" s="45">
        <v>0</v>
      </c>
      <c r="N489" s="45">
        <v>0</v>
      </c>
      <c r="O489" s="45">
        <v>0</v>
      </c>
      <c r="P489" s="45">
        <v>0</v>
      </c>
      <c r="Q489" s="45">
        <v>0</v>
      </c>
      <c r="R489" s="40">
        <v>0</v>
      </c>
      <c r="S489" s="40">
        <v>0</v>
      </c>
      <c r="T489" s="40">
        <v>0</v>
      </c>
      <c r="U489" s="40">
        <v>305627146</v>
      </c>
      <c r="V489" s="40">
        <v>100</v>
      </c>
      <c r="W489" s="40">
        <v>0</v>
      </c>
      <c r="X489" s="40">
        <v>305627146</v>
      </c>
      <c r="Y489" s="40">
        <v>0</v>
      </c>
    </row>
    <row r="490" spans="1:25" ht="26.25" x14ac:dyDescent="0.25">
      <c r="A490" s="41" t="s">
        <v>1164</v>
      </c>
      <c r="B490" s="46" t="s">
        <v>1165</v>
      </c>
      <c r="C490" s="45">
        <v>0</v>
      </c>
      <c r="D490" s="45">
        <v>4205026231</v>
      </c>
      <c r="E490" s="45">
        <v>0</v>
      </c>
      <c r="F490" s="45">
        <v>0</v>
      </c>
      <c r="G490" s="45">
        <v>0</v>
      </c>
      <c r="H490" s="45">
        <v>4205026231</v>
      </c>
      <c r="I490" s="45">
        <v>0</v>
      </c>
      <c r="J490" s="45">
        <v>0</v>
      </c>
      <c r="K490" s="45">
        <v>0</v>
      </c>
      <c r="L490" s="45">
        <v>0</v>
      </c>
      <c r="M490" s="45">
        <v>0</v>
      </c>
      <c r="N490" s="45">
        <v>0</v>
      </c>
      <c r="O490" s="45">
        <v>0</v>
      </c>
      <c r="P490" s="45">
        <v>0</v>
      </c>
      <c r="Q490" s="45">
        <v>4205026231</v>
      </c>
      <c r="R490" s="40">
        <v>100</v>
      </c>
      <c r="S490" s="40">
        <v>4205026231</v>
      </c>
      <c r="T490" s="40">
        <v>100</v>
      </c>
      <c r="U490" s="40">
        <v>4205026231</v>
      </c>
      <c r="V490" s="40">
        <v>100</v>
      </c>
      <c r="W490" s="40">
        <v>0</v>
      </c>
      <c r="X490" s="40">
        <v>0</v>
      </c>
      <c r="Y490" s="40">
        <v>0</v>
      </c>
    </row>
    <row r="491" spans="1:25" ht="51.75" x14ac:dyDescent="0.25">
      <c r="A491" s="41" t="s">
        <v>1166</v>
      </c>
      <c r="B491" s="46" t="s">
        <v>1167</v>
      </c>
      <c r="C491" s="45">
        <v>0</v>
      </c>
      <c r="D491" s="45">
        <v>250000000</v>
      </c>
      <c r="E491" s="45">
        <v>0</v>
      </c>
      <c r="F491" s="45">
        <v>0</v>
      </c>
      <c r="G491" s="45">
        <v>0</v>
      </c>
      <c r="H491" s="45">
        <v>250000000</v>
      </c>
      <c r="I491" s="45">
        <v>0</v>
      </c>
      <c r="J491" s="45">
        <v>0</v>
      </c>
      <c r="K491" s="45">
        <v>0</v>
      </c>
      <c r="L491" s="45">
        <v>0</v>
      </c>
      <c r="M491" s="45">
        <v>0</v>
      </c>
      <c r="N491" s="45">
        <v>0</v>
      </c>
      <c r="O491" s="45">
        <v>0</v>
      </c>
      <c r="P491" s="45">
        <v>0</v>
      </c>
      <c r="Q491" s="45">
        <v>250000000</v>
      </c>
      <c r="R491" s="40">
        <v>100</v>
      </c>
      <c r="S491" s="40">
        <v>250000000</v>
      </c>
      <c r="T491" s="40">
        <v>100</v>
      </c>
      <c r="U491" s="40">
        <v>250000000</v>
      </c>
      <c r="V491" s="40">
        <v>100</v>
      </c>
      <c r="W491" s="40">
        <v>0</v>
      </c>
      <c r="X491" s="40">
        <v>0</v>
      </c>
      <c r="Y491" s="40">
        <v>0</v>
      </c>
    </row>
    <row r="492" spans="1:25" ht="15.75" x14ac:dyDescent="0.25">
      <c r="A492" s="50" t="s">
        <v>1168</v>
      </c>
      <c r="B492" s="51" t="s">
        <v>1169</v>
      </c>
      <c r="C492" s="52">
        <v>0</v>
      </c>
      <c r="D492" s="52">
        <v>2147000000</v>
      </c>
      <c r="E492" s="52">
        <v>0</v>
      </c>
      <c r="F492" s="52">
        <v>0</v>
      </c>
      <c r="G492" s="52">
        <v>0</v>
      </c>
      <c r="H492" s="52">
        <v>2147000000</v>
      </c>
      <c r="I492" s="52">
        <v>2147000000</v>
      </c>
      <c r="J492" s="52">
        <v>2147000000</v>
      </c>
      <c r="K492" s="52">
        <v>0</v>
      </c>
      <c r="L492" s="52">
        <v>0</v>
      </c>
      <c r="M492" s="52">
        <v>0</v>
      </c>
      <c r="N492" s="52">
        <v>0</v>
      </c>
      <c r="O492" s="52">
        <v>0</v>
      </c>
      <c r="P492" s="52">
        <v>0</v>
      </c>
      <c r="Q492" s="45">
        <v>0</v>
      </c>
      <c r="R492" s="40">
        <v>0</v>
      </c>
      <c r="S492" s="40">
        <v>2147000000</v>
      </c>
      <c r="T492" s="40">
        <v>100</v>
      </c>
      <c r="U492" s="40">
        <v>2147000000</v>
      </c>
      <c r="V492" s="40">
        <v>100</v>
      </c>
      <c r="W492" s="40">
        <v>2147000000</v>
      </c>
      <c r="X492" s="40">
        <v>0</v>
      </c>
      <c r="Y492" s="40">
        <v>0</v>
      </c>
    </row>
    <row r="493" spans="1:25" ht="39" x14ac:dyDescent="0.25">
      <c r="A493" s="41" t="s">
        <v>1170</v>
      </c>
      <c r="B493" s="46" t="s">
        <v>1171</v>
      </c>
      <c r="C493" s="45">
        <v>0</v>
      </c>
      <c r="D493" s="45">
        <v>194444</v>
      </c>
      <c r="E493" s="45">
        <v>0</v>
      </c>
      <c r="F493" s="45">
        <v>0</v>
      </c>
      <c r="G493" s="45">
        <v>0</v>
      </c>
      <c r="H493" s="45">
        <v>194444</v>
      </c>
      <c r="I493" s="45">
        <v>194444</v>
      </c>
      <c r="J493" s="45">
        <v>194444</v>
      </c>
      <c r="K493" s="45">
        <v>0</v>
      </c>
      <c r="L493" s="45">
        <v>0</v>
      </c>
      <c r="M493" s="45">
        <v>0</v>
      </c>
      <c r="N493" s="45">
        <v>0</v>
      </c>
      <c r="O493" s="45">
        <v>0</v>
      </c>
      <c r="P493" s="45">
        <v>0</v>
      </c>
      <c r="Q493" s="45">
        <v>0</v>
      </c>
      <c r="R493" s="40">
        <v>0</v>
      </c>
      <c r="S493" s="40">
        <v>194444</v>
      </c>
      <c r="T493" s="40">
        <v>100</v>
      </c>
      <c r="U493" s="40">
        <v>194444</v>
      </c>
      <c r="V493" s="40">
        <v>100</v>
      </c>
      <c r="W493" s="40">
        <v>194444</v>
      </c>
      <c r="X493" s="40">
        <v>0</v>
      </c>
      <c r="Y493" s="40">
        <v>0</v>
      </c>
    </row>
    <row r="494" spans="1:25" ht="39" x14ac:dyDescent="0.25">
      <c r="A494" s="41" t="s">
        <v>1172</v>
      </c>
      <c r="B494" s="46" t="s">
        <v>1173</v>
      </c>
      <c r="C494" s="45">
        <v>0</v>
      </c>
      <c r="D494" s="45">
        <v>71071322</v>
      </c>
      <c r="E494" s="45">
        <v>0</v>
      </c>
      <c r="F494" s="45">
        <v>0</v>
      </c>
      <c r="G494" s="45">
        <v>0</v>
      </c>
      <c r="H494" s="45">
        <v>71071322</v>
      </c>
      <c r="I494" s="45">
        <v>71071322</v>
      </c>
      <c r="J494" s="45">
        <v>71071322</v>
      </c>
      <c r="K494" s="45">
        <v>0</v>
      </c>
      <c r="L494" s="45">
        <v>0</v>
      </c>
      <c r="M494" s="45">
        <v>0</v>
      </c>
      <c r="N494" s="45">
        <v>0</v>
      </c>
      <c r="O494" s="45">
        <v>0</v>
      </c>
      <c r="P494" s="45">
        <v>0</v>
      </c>
      <c r="Q494" s="45">
        <v>0</v>
      </c>
      <c r="R494" s="40">
        <v>0</v>
      </c>
      <c r="S494" s="40">
        <v>71071322</v>
      </c>
      <c r="T494" s="40">
        <v>100</v>
      </c>
      <c r="U494" s="40">
        <v>71071322</v>
      </c>
      <c r="V494" s="40">
        <v>100</v>
      </c>
      <c r="W494" s="40">
        <v>71071322</v>
      </c>
      <c r="X494" s="40">
        <v>0</v>
      </c>
      <c r="Y494" s="40">
        <v>0</v>
      </c>
    </row>
    <row r="495" spans="1:25" ht="39" x14ac:dyDescent="0.25">
      <c r="A495" s="41" t="s">
        <v>1174</v>
      </c>
      <c r="B495" s="46" t="s">
        <v>1175</v>
      </c>
      <c r="C495" s="45">
        <v>0</v>
      </c>
      <c r="D495" s="45">
        <v>307574962</v>
      </c>
      <c r="E495" s="45">
        <v>0</v>
      </c>
      <c r="F495" s="45">
        <v>0</v>
      </c>
      <c r="G495" s="45">
        <v>0</v>
      </c>
      <c r="H495" s="45">
        <v>307574962</v>
      </c>
      <c r="I495" s="45">
        <v>307574962</v>
      </c>
      <c r="J495" s="45">
        <v>307574962</v>
      </c>
      <c r="K495" s="45">
        <v>0</v>
      </c>
      <c r="L495" s="45">
        <v>0</v>
      </c>
      <c r="M495" s="45">
        <v>0</v>
      </c>
      <c r="N495" s="45">
        <v>0</v>
      </c>
      <c r="O495" s="45">
        <v>0</v>
      </c>
      <c r="P495" s="45">
        <v>0</v>
      </c>
      <c r="Q495" s="45">
        <v>0</v>
      </c>
      <c r="R495" s="40">
        <v>0</v>
      </c>
      <c r="S495" s="40">
        <v>307574962</v>
      </c>
      <c r="T495" s="40">
        <v>100</v>
      </c>
      <c r="U495" s="40">
        <v>307574962</v>
      </c>
      <c r="V495" s="40">
        <v>100</v>
      </c>
      <c r="W495" s="40">
        <v>307574962</v>
      </c>
      <c r="X495" s="40">
        <v>0</v>
      </c>
      <c r="Y495" s="40">
        <v>0</v>
      </c>
    </row>
    <row r="496" spans="1:25" ht="39" x14ac:dyDescent="0.25">
      <c r="A496" s="41" t="s">
        <v>1176</v>
      </c>
      <c r="B496" s="46" t="s">
        <v>1177</v>
      </c>
      <c r="C496" s="45">
        <v>0</v>
      </c>
      <c r="D496" s="45">
        <v>39304825</v>
      </c>
      <c r="E496" s="45">
        <v>0</v>
      </c>
      <c r="F496" s="45">
        <v>0</v>
      </c>
      <c r="G496" s="45">
        <v>0</v>
      </c>
      <c r="H496" s="45">
        <v>39304825</v>
      </c>
      <c r="I496" s="45">
        <v>39304825</v>
      </c>
      <c r="J496" s="45">
        <v>39304825</v>
      </c>
      <c r="K496" s="45">
        <v>0</v>
      </c>
      <c r="L496" s="45">
        <v>0</v>
      </c>
      <c r="M496" s="45">
        <v>0</v>
      </c>
      <c r="N496" s="45">
        <v>0</v>
      </c>
      <c r="O496" s="45">
        <v>0</v>
      </c>
      <c r="P496" s="45">
        <v>0</v>
      </c>
      <c r="Q496" s="45">
        <v>0</v>
      </c>
      <c r="R496" s="40">
        <v>0</v>
      </c>
      <c r="S496" s="40">
        <v>39304825</v>
      </c>
      <c r="T496" s="40">
        <v>100</v>
      </c>
      <c r="U496" s="40">
        <v>39304825</v>
      </c>
      <c r="V496" s="40">
        <v>100</v>
      </c>
      <c r="W496" s="40">
        <v>39304825</v>
      </c>
      <c r="X496" s="40">
        <v>0</v>
      </c>
      <c r="Y496" s="40">
        <v>0</v>
      </c>
    </row>
    <row r="497" spans="1:25" ht="39" x14ac:dyDescent="0.25">
      <c r="A497" s="41" t="s">
        <v>1178</v>
      </c>
      <c r="B497" s="46" t="s">
        <v>1179</v>
      </c>
      <c r="C497" s="45">
        <v>0</v>
      </c>
      <c r="D497" s="45">
        <v>238854447</v>
      </c>
      <c r="E497" s="45">
        <v>0</v>
      </c>
      <c r="F497" s="45">
        <v>0</v>
      </c>
      <c r="G497" s="45">
        <v>0</v>
      </c>
      <c r="H497" s="45">
        <v>238854447</v>
      </c>
      <c r="I497" s="45">
        <v>238854447</v>
      </c>
      <c r="J497" s="45">
        <v>238854447</v>
      </c>
      <c r="K497" s="45">
        <v>0</v>
      </c>
      <c r="L497" s="45">
        <v>0</v>
      </c>
      <c r="M497" s="45">
        <v>0</v>
      </c>
      <c r="N497" s="45">
        <v>0</v>
      </c>
      <c r="O497" s="45">
        <v>0</v>
      </c>
      <c r="P497" s="45">
        <v>0</v>
      </c>
      <c r="Q497" s="45">
        <v>0</v>
      </c>
      <c r="R497" s="40">
        <v>0</v>
      </c>
      <c r="S497" s="40">
        <v>238854447</v>
      </c>
      <c r="T497" s="40">
        <v>100</v>
      </c>
      <c r="U497" s="40">
        <v>238854447</v>
      </c>
      <c r="V497" s="40">
        <v>100</v>
      </c>
      <c r="W497" s="40">
        <v>238854447</v>
      </c>
      <c r="X497" s="40">
        <v>0</v>
      </c>
      <c r="Y497" s="40">
        <v>0</v>
      </c>
    </row>
    <row r="498" spans="1:25" ht="39" x14ac:dyDescent="0.25">
      <c r="A498" s="41" t="s">
        <v>1180</v>
      </c>
      <c r="B498" s="46" t="s">
        <v>1181</v>
      </c>
      <c r="C498" s="45">
        <v>0</v>
      </c>
      <c r="D498" s="45">
        <v>1490000000</v>
      </c>
      <c r="E498" s="45">
        <v>0</v>
      </c>
      <c r="F498" s="45">
        <v>0</v>
      </c>
      <c r="G498" s="45">
        <v>0</v>
      </c>
      <c r="H498" s="45">
        <v>1490000000</v>
      </c>
      <c r="I498" s="45">
        <v>1490000000</v>
      </c>
      <c r="J498" s="45">
        <v>1490000000</v>
      </c>
      <c r="K498" s="45">
        <v>0</v>
      </c>
      <c r="L498" s="45">
        <v>0</v>
      </c>
      <c r="M498" s="45">
        <v>0</v>
      </c>
      <c r="N498" s="45">
        <v>0</v>
      </c>
      <c r="O498" s="45">
        <v>0</v>
      </c>
      <c r="P498" s="45">
        <v>0</v>
      </c>
      <c r="Q498" s="45">
        <v>0</v>
      </c>
      <c r="R498" s="40">
        <v>0</v>
      </c>
      <c r="S498" s="40">
        <v>1490000000</v>
      </c>
      <c r="T498" s="40">
        <v>100</v>
      </c>
      <c r="U498" s="40">
        <v>1490000000</v>
      </c>
      <c r="V498" s="40">
        <v>100</v>
      </c>
      <c r="W498" s="40">
        <v>1490000000</v>
      </c>
      <c r="X498" s="40">
        <v>0</v>
      </c>
      <c r="Y498" s="40">
        <v>0</v>
      </c>
    </row>
    <row r="499" spans="1:25" ht="15.75" x14ac:dyDescent="0.25">
      <c r="A499" s="50" t="s">
        <v>1182</v>
      </c>
      <c r="B499" s="51" t="s">
        <v>1183</v>
      </c>
      <c r="C499" s="52">
        <v>786463200</v>
      </c>
      <c r="D499" s="52">
        <v>904936800</v>
      </c>
      <c r="E499" s="52">
        <v>0</v>
      </c>
      <c r="F499" s="52">
        <v>786463200</v>
      </c>
      <c r="G499" s="52">
        <v>786463200</v>
      </c>
      <c r="H499" s="52">
        <v>1691400000</v>
      </c>
      <c r="I499" s="52">
        <v>0</v>
      </c>
      <c r="J499" s="52">
        <v>0</v>
      </c>
      <c r="K499" s="52">
        <v>0</v>
      </c>
      <c r="L499" s="52">
        <v>0</v>
      </c>
      <c r="M499" s="52">
        <v>0</v>
      </c>
      <c r="N499" s="52">
        <v>0</v>
      </c>
      <c r="O499" s="52">
        <v>0</v>
      </c>
      <c r="P499" s="52">
        <v>0</v>
      </c>
      <c r="Q499" s="45">
        <v>1691400000</v>
      </c>
      <c r="R499" s="40">
        <v>100</v>
      </c>
      <c r="S499" s="40">
        <v>1691400000</v>
      </c>
      <c r="T499" s="40">
        <v>100</v>
      </c>
      <c r="U499" s="40">
        <v>1691400000</v>
      </c>
      <c r="V499" s="40">
        <v>100</v>
      </c>
      <c r="W499" s="40">
        <v>0</v>
      </c>
      <c r="X499" s="40">
        <v>0</v>
      </c>
      <c r="Y499" s="40">
        <v>0</v>
      </c>
    </row>
    <row r="500" spans="1:25" ht="15.75" x14ac:dyDescent="0.25">
      <c r="A500" s="41" t="s">
        <v>1184</v>
      </c>
      <c r="B500" s="46" t="s">
        <v>1185</v>
      </c>
      <c r="C500" s="45">
        <v>786463200</v>
      </c>
      <c r="D500" s="45">
        <v>0</v>
      </c>
      <c r="E500" s="45">
        <v>0</v>
      </c>
      <c r="F500" s="45">
        <v>0</v>
      </c>
      <c r="G500" s="45">
        <v>786463200</v>
      </c>
      <c r="H500" s="45">
        <v>0</v>
      </c>
      <c r="I500" s="45">
        <v>0</v>
      </c>
      <c r="J500" s="45">
        <v>0</v>
      </c>
      <c r="K500" s="45">
        <v>0</v>
      </c>
      <c r="L500" s="45">
        <v>0</v>
      </c>
      <c r="M500" s="45">
        <v>0</v>
      </c>
      <c r="N500" s="45">
        <v>0</v>
      </c>
      <c r="O500" s="45">
        <v>0</v>
      </c>
      <c r="P500" s="45">
        <v>0</v>
      </c>
      <c r="Q500" s="45">
        <v>0</v>
      </c>
      <c r="R500" s="40">
        <v>0</v>
      </c>
      <c r="S500" s="40">
        <v>0</v>
      </c>
      <c r="T500" s="40">
        <v>0</v>
      </c>
      <c r="U500" s="40">
        <v>0</v>
      </c>
      <c r="V500" s="40">
        <v>0</v>
      </c>
      <c r="W500" s="40">
        <v>0</v>
      </c>
      <c r="X500" s="40">
        <v>0</v>
      </c>
      <c r="Y500" s="40">
        <v>0</v>
      </c>
    </row>
    <row r="501" spans="1:25" ht="26.25" x14ac:dyDescent="0.25">
      <c r="A501" s="41" t="s">
        <v>1186</v>
      </c>
      <c r="B501" s="46" t="s">
        <v>1187</v>
      </c>
      <c r="C501" s="45">
        <v>0</v>
      </c>
      <c r="D501" s="45">
        <v>0</v>
      </c>
      <c r="E501" s="45">
        <v>0</v>
      </c>
      <c r="F501" s="45">
        <v>786463200</v>
      </c>
      <c r="G501" s="45">
        <v>0</v>
      </c>
      <c r="H501" s="45">
        <v>786463200</v>
      </c>
      <c r="I501" s="45">
        <v>0</v>
      </c>
      <c r="J501" s="45">
        <v>0</v>
      </c>
      <c r="K501" s="45">
        <v>0</v>
      </c>
      <c r="L501" s="45">
        <v>0</v>
      </c>
      <c r="M501" s="45">
        <v>0</v>
      </c>
      <c r="N501" s="45">
        <v>0</v>
      </c>
      <c r="O501" s="45">
        <v>0</v>
      </c>
      <c r="P501" s="45">
        <v>0</v>
      </c>
      <c r="Q501" s="45">
        <v>786463200</v>
      </c>
      <c r="R501" s="40">
        <v>100</v>
      </c>
      <c r="S501" s="40">
        <v>786463200</v>
      </c>
      <c r="T501" s="40">
        <v>100</v>
      </c>
      <c r="U501" s="40">
        <v>786463200</v>
      </c>
      <c r="V501" s="40">
        <v>100</v>
      </c>
      <c r="W501" s="40">
        <v>0</v>
      </c>
      <c r="X501" s="40">
        <v>0</v>
      </c>
      <c r="Y501" s="40">
        <v>0</v>
      </c>
    </row>
    <row r="502" spans="1:25" ht="39" x14ac:dyDescent="0.25">
      <c r="A502" s="41" t="s">
        <v>1188</v>
      </c>
      <c r="B502" s="46" t="s">
        <v>1189</v>
      </c>
      <c r="C502" s="45">
        <v>0</v>
      </c>
      <c r="D502" s="45">
        <v>904936800</v>
      </c>
      <c r="E502" s="45">
        <v>0</v>
      </c>
      <c r="F502" s="45">
        <v>0</v>
      </c>
      <c r="G502" s="45">
        <v>0</v>
      </c>
      <c r="H502" s="45">
        <v>904936800</v>
      </c>
      <c r="I502" s="45">
        <v>0</v>
      </c>
      <c r="J502" s="45">
        <v>0</v>
      </c>
      <c r="K502" s="45">
        <v>0</v>
      </c>
      <c r="L502" s="45">
        <v>0</v>
      </c>
      <c r="M502" s="45">
        <v>0</v>
      </c>
      <c r="N502" s="45">
        <v>0</v>
      </c>
      <c r="O502" s="45">
        <v>0</v>
      </c>
      <c r="P502" s="45">
        <v>0</v>
      </c>
      <c r="Q502" s="45">
        <v>904936800</v>
      </c>
      <c r="R502" s="40">
        <v>100</v>
      </c>
      <c r="S502" s="40">
        <v>904936800</v>
      </c>
      <c r="T502" s="40">
        <v>100</v>
      </c>
      <c r="U502" s="40">
        <v>904936800</v>
      </c>
      <c r="V502" s="40">
        <v>100</v>
      </c>
      <c r="W502" s="40">
        <v>0</v>
      </c>
      <c r="X502" s="40">
        <v>0</v>
      </c>
      <c r="Y502" s="40">
        <v>0</v>
      </c>
    </row>
    <row r="503" spans="1:25" ht="26.25" x14ac:dyDescent="0.25">
      <c r="A503" s="50" t="s">
        <v>1190</v>
      </c>
      <c r="B503" s="51" t="s">
        <v>1191</v>
      </c>
      <c r="C503" s="52">
        <v>50000000</v>
      </c>
      <c r="D503" s="52">
        <v>0</v>
      </c>
      <c r="E503" s="52">
        <v>0</v>
      </c>
      <c r="F503" s="52">
        <v>0</v>
      </c>
      <c r="G503" s="52">
        <v>50000000</v>
      </c>
      <c r="H503" s="52">
        <v>0</v>
      </c>
      <c r="I503" s="52">
        <v>0</v>
      </c>
      <c r="J503" s="52">
        <v>0</v>
      </c>
      <c r="K503" s="52">
        <v>0</v>
      </c>
      <c r="L503" s="52">
        <v>0</v>
      </c>
      <c r="M503" s="52">
        <v>0</v>
      </c>
      <c r="N503" s="52">
        <v>0</v>
      </c>
      <c r="O503" s="52">
        <v>0</v>
      </c>
      <c r="P503" s="52">
        <v>0</v>
      </c>
      <c r="Q503" s="45">
        <v>0</v>
      </c>
      <c r="R503" s="40">
        <v>0</v>
      </c>
      <c r="S503" s="40">
        <v>0</v>
      </c>
      <c r="T503" s="40">
        <v>0</v>
      </c>
      <c r="U503" s="40">
        <v>0</v>
      </c>
      <c r="V503" s="40">
        <v>0</v>
      </c>
      <c r="W503" s="40">
        <v>0</v>
      </c>
      <c r="X503" s="40">
        <v>0</v>
      </c>
      <c r="Y503" s="40">
        <v>0</v>
      </c>
    </row>
    <row r="504" spans="1:25" ht="26.25" x14ac:dyDescent="0.25">
      <c r="A504" s="41" t="s">
        <v>1192</v>
      </c>
      <c r="B504" s="46" t="s">
        <v>1193</v>
      </c>
      <c r="C504" s="45">
        <v>50000000</v>
      </c>
      <c r="D504" s="45">
        <v>0</v>
      </c>
      <c r="E504" s="45">
        <v>0</v>
      </c>
      <c r="F504" s="45">
        <v>0</v>
      </c>
      <c r="G504" s="45">
        <v>50000000</v>
      </c>
      <c r="H504" s="45">
        <v>0</v>
      </c>
      <c r="I504" s="45">
        <v>0</v>
      </c>
      <c r="J504" s="45">
        <v>0</v>
      </c>
      <c r="K504" s="45">
        <v>0</v>
      </c>
      <c r="L504" s="45">
        <v>0</v>
      </c>
      <c r="M504" s="45">
        <v>0</v>
      </c>
      <c r="N504" s="45">
        <v>0</v>
      </c>
      <c r="O504" s="45">
        <v>0</v>
      </c>
      <c r="P504" s="45">
        <v>0</v>
      </c>
      <c r="Q504" s="45">
        <v>0</v>
      </c>
      <c r="R504" s="40">
        <v>0</v>
      </c>
      <c r="S504" s="40">
        <v>0</v>
      </c>
      <c r="T504" s="40">
        <v>0</v>
      </c>
      <c r="U504" s="40">
        <v>0</v>
      </c>
      <c r="V504" s="40">
        <v>0</v>
      </c>
      <c r="W504" s="40">
        <v>0</v>
      </c>
      <c r="X504" s="40">
        <v>0</v>
      </c>
      <c r="Y504" s="40">
        <v>0</v>
      </c>
    </row>
    <row r="505" spans="1:25" ht="26.25" x14ac:dyDescent="0.25">
      <c r="A505" s="50" t="s">
        <v>1194</v>
      </c>
      <c r="B505" s="51" t="s">
        <v>1195</v>
      </c>
      <c r="C505" s="52">
        <v>0</v>
      </c>
      <c r="D505" s="52">
        <v>0</v>
      </c>
      <c r="E505" s="52">
        <v>0</v>
      </c>
      <c r="F505" s="52">
        <v>50000000</v>
      </c>
      <c r="G505" s="52">
        <v>0</v>
      </c>
      <c r="H505" s="52">
        <v>50000000</v>
      </c>
      <c r="I505" s="52">
        <v>0</v>
      </c>
      <c r="J505" s="52">
        <v>0</v>
      </c>
      <c r="K505" s="52">
        <v>0</v>
      </c>
      <c r="L505" s="52">
        <v>0</v>
      </c>
      <c r="M505" s="52">
        <v>0</v>
      </c>
      <c r="N505" s="52">
        <v>0</v>
      </c>
      <c r="O505" s="52">
        <v>0</v>
      </c>
      <c r="P505" s="52">
        <v>0</v>
      </c>
      <c r="Q505" s="45">
        <v>50000000</v>
      </c>
      <c r="R505" s="40">
        <v>100</v>
      </c>
      <c r="S505" s="40">
        <v>50000000</v>
      </c>
      <c r="T505" s="40">
        <v>100</v>
      </c>
      <c r="U505" s="40">
        <v>50000000</v>
      </c>
      <c r="V505" s="40">
        <v>100</v>
      </c>
      <c r="W505" s="40">
        <v>0</v>
      </c>
      <c r="X505" s="40">
        <v>0</v>
      </c>
      <c r="Y505" s="40">
        <v>0</v>
      </c>
    </row>
    <row r="506" spans="1:25" ht="26.25" x14ac:dyDescent="0.25">
      <c r="A506" s="41" t="s">
        <v>1196</v>
      </c>
      <c r="B506" s="46" t="s">
        <v>1197</v>
      </c>
      <c r="C506" s="45">
        <v>0</v>
      </c>
      <c r="D506" s="45">
        <v>0</v>
      </c>
      <c r="E506" s="45">
        <v>0</v>
      </c>
      <c r="F506" s="45">
        <v>50000000</v>
      </c>
      <c r="G506" s="45">
        <v>0</v>
      </c>
      <c r="H506" s="45">
        <v>50000000</v>
      </c>
      <c r="I506" s="45">
        <v>0</v>
      </c>
      <c r="J506" s="45">
        <v>0</v>
      </c>
      <c r="K506" s="45">
        <v>0</v>
      </c>
      <c r="L506" s="45">
        <v>0</v>
      </c>
      <c r="M506" s="45">
        <v>0</v>
      </c>
      <c r="N506" s="45">
        <v>0</v>
      </c>
      <c r="O506" s="45">
        <v>0</v>
      </c>
      <c r="P506" s="45">
        <v>0</v>
      </c>
      <c r="Q506" s="45">
        <v>50000000</v>
      </c>
      <c r="R506" s="40">
        <v>100</v>
      </c>
      <c r="S506" s="40">
        <v>50000000</v>
      </c>
      <c r="T506" s="40">
        <v>100</v>
      </c>
      <c r="U506" s="40">
        <v>50000000</v>
      </c>
      <c r="V506" s="40">
        <v>100</v>
      </c>
      <c r="W506" s="40">
        <v>0</v>
      </c>
      <c r="X506" s="40">
        <v>0</v>
      </c>
      <c r="Y506" s="40">
        <v>0</v>
      </c>
    </row>
    <row r="507" spans="1:25" ht="15.75" x14ac:dyDescent="0.25">
      <c r="A507" s="50" t="s">
        <v>1198</v>
      </c>
      <c r="B507" s="51" t="s">
        <v>1199</v>
      </c>
      <c r="C507" s="52">
        <v>1512863918</v>
      </c>
      <c r="D507" s="52">
        <v>0</v>
      </c>
      <c r="E507" s="52">
        <v>0</v>
      </c>
      <c r="F507" s="52">
        <v>0</v>
      </c>
      <c r="G507" s="52">
        <v>0</v>
      </c>
      <c r="H507" s="52">
        <v>1512863918</v>
      </c>
      <c r="I507" s="52">
        <v>1505480640</v>
      </c>
      <c r="J507" s="52">
        <v>1505480640</v>
      </c>
      <c r="K507" s="52">
        <v>1493968924</v>
      </c>
      <c r="L507" s="52">
        <v>1493968924</v>
      </c>
      <c r="M507" s="52">
        <v>459553561</v>
      </c>
      <c r="N507" s="52">
        <v>459553561</v>
      </c>
      <c r="O507" s="52">
        <v>459553561</v>
      </c>
      <c r="P507" s="52">
        <v>459553561</v>
      </c>
      <c r="Q507" s="45">
        <v>7383278</v>
      </c>
      <c r="R507" s="40">
        <v>0.48803318739736101</v>
      </c>
      <c r="S507" s="40">
        <v>18894994</v>
      </c>
      <c r="T507" s="40">
        <v>1.2489552943386399</v>
      </c>
      <c r="U507" s="40">
        <v>1053310357</v>
      </c>
      <c r="V507" s="40">
        <v>69.623602259777087</v>
      </c>
      <c r="W507" s="40">
        <v>11511716</v>
      </c>
      <c r="X507" s="40">
        <v>1034415363</v>
      </c>
      <c r="Y507" s="40">
        <v>0</v>
      </c>
    </row>
    <row r="508" spans="1:25" ht="15.75" x14ac:dyDescent="0.25">
      <c r="A508" s="41" t="s">
        <v>1200</v>
      </c>
      <c r="B508" s="46" t="s">
        <v>1201</v>
      </c>
      <c r="C508" s="45">
        <v>1493968924</v>
      </c>
      <c r="D508" s="45">
        <v>0</v>
      </c>
      <c r="E508" s="45">
        <v>0</v>
      </c>
      <c r="F508" s="45">
        <v>0</v>
      </c>
      <c r="G508" s="45">
        <v>0</v>
      </c>
      <c r="H508" s="45">
        <v>1493968924</v>
      </c>
      <c r="I508" s="45">
        <v>1493968924</v>
      </c>
      <c r="J508" s="45">
        <v>1493968924</v>
      </c>
      <c r="K508" s="45">
        <v>1493968924</v>
      </c>
      <c r="L508" s="45">
        <v>1493968924</v>
      </c>
      <c r="M508" s="45">
        <v>459553561</v>
      </c>
      <c r="N508" s="45">
        <v>459553561</v>
      </c>
      <c r="O508" s="45">
        <v>459553561</v>
      </c>
      <c r="P508" s="45">
        <v>459553561</v>
      </c>
      <c r="Q508" s="45">
        <v>0</v>
      </c>
      <c r="R508" s="40">
        <v>0</v>
      </c>
      <c r="S508" s="40">
        <v>0</v>
      </c>
      <c r="T508" s="40">
        <v>0</v>
      </c>
      <c r="U508" s="40">
        <v>1034415363</v>
      </c>
      <c r="V508" s="40">
        <v>69.23941632135309</v>
      </c>
      <c r="W508" s="40">
        <v>0</v>
      </c>
      <c r="X508" s="40">
        <v>1034415363</v>
      </c>
      <c r="Y508" s="40">
        <v>0</v>
      </c>
    </row>
    <row r="509" spans="1:25" ht="15.75" x14ac:dyDescent="0.25">
      <c r="A509" s="41" t="s">
        <v>1202</v>
      </c>
      <c r="B509" s="46" t="s">
        <v>1203</v>
      </c>
      <c r="C509" s="45">
        <v>7383278</v>
      </c>
      <c r="D509" s="45">
        <v>0</v>
      </c>
      <c r="E509" s="45">
        <v>0</v>
      </c>
      <c r="F509" s="45">
        <v>0</v>
      </c>
      <c r="G509" s="45">
        <v>0</v>
      </c>
      <c r="H509" s="45">
        <v>7383278</v>
      </c>
      <c r="I509" s="45">
        <v>0</v>
      </c>
      <c r="J509" s="45">
        <v>0</v>
      </c>
      <c r="K509" s="45">
        <v>0</v>
      </c>
      <c r="L509" s="45">
        <v>0</v>
      </c>
      <c r="M509" s="45">
        <v>0</v>
      </c>
      <c r="N509" s="45">
        <v>0</v>
      </c>
      <c r="O509" s="45">
        <v>0</v>
      </c>
      <c r="P509" s="45">
        <v>0</v>
      </c>
      <c r="Q509" s="45">
        <v>7383278</v>
      </c>
      <c r="R509" s="40">
        <v>100</v>
      </c>
      <c r="S509" s="40">
        <v>7383278</v>
      </c>
      <c r="T509" s="40">
        <v>100</v>
      </c>
      <c r="U509" s="40">
        <v>7383278</v>
      </c>
      <c r="V509" s="40">
        <v>100</v>
      </c>
      <c r="W509" s="40">
        <v>0</v>
      </c>
      <c r="X509" s="40">
        <v>0</v>
      </c>
      <c r="Y509" s="40">
        <v>0</v>
      </c>
    </row>
    <row r="510" spans="1:25" ht="15.75" x14ac:dyDescent="0.25">
      <c r="A510" s="41" t="s">
        <v>1204</v>
      </c>
      <c r="B510" s="46" t="s">
        <v>1205</v>
      </c>
      <c r="C510" s="45">
        <v>11511716</v>
      </c>
      <c r="D510" s="45">
        <v>0</v>
      </c>
      <c r="E510" s="45">
        <v>0</v>
      </c>
      <c r="F510" s="45">
        <v>0</v>
      </c>
      <c r="G510" s="45">
        <v>0</v>
      </c>
      <c r="H510" s="45">
        <v>11511716</v>
      </c>
      <c r="I510" s="45">
        <v>11511716</v>
      </c>
      <c r="J510" s="45">
        <v>11511716</v>
      </c>
      <c r="K510" s="45">
        <v>0</v>
      </c>
      <c r="L510" s="45">
        <v>0</v>
      </c>
      <c r="M510" s="45">
        <v>0</v>
      </c>
      <c r="N510" s="45">
        <v>0</v>
      </c>
      <c r="O510" s="45">
        <v>0</v>
      </c>
      <c r="P510" s="45">
        <v>0</v>
      </c>
      <c r="Q510" s="45">
        <v>0</v>
      </c>
      <c r="R510" s="40">
        <v>0</v>
      </c>
      <c r="S510" s="40">
        <v>11511716</v>
      </c>
      <c r="T510" s="40">
        <v>100</v>
      </c>
      <c r="U510" s="40">
        <v>11511716</v>
      </c>
      <c r="V510" s="40">
        <v>100</v>
      </c>
      <c r="W510" s="40">
        <v>11511716</v>
      </c>
      <c r="X510" s="40">
        <v>0</v>
      </c>
      <c r="Y510" s="40">
        <v>0</v>
      </c>
    </row>
    <row r="511" spans="1:25" ht="15.75" x14ac:dyDescent="0.25">
      <c r="A511" s="59" t="s">
        <v>1206</v>
      </c>
      <c r="B511" s="60" t="s">
        <v>1207</v>
      </c>
      <c r="C511" s="61">
        <v>190000</v>
      </c>
      <c r="D511" s="61">
        <v>0</v>
      </c>
      <c r="E511" s="61">
        <v>0</v>
      </c>
      <c r="F511" s="61">
        <v>0</v>
      </c>
      <c r="G511" s="61">
        <v>0</v>
      </c>
      <c r="H511" s="61">
        <v>190000</v>
      </c>
      <c r="I511" s="61">
        <v>0</v>
      </c>
      <c r="J511" s="61">
        <v>0</v>
      </c>
      <c r="K511" s="61">
        <v>0</v>
      </c>
      <c r="L511" s="61">
        <v>0</v>
      </c>
      <c r="M511" s="61">
        <v>0</v>
      </c>
      <c r="N511" s="61">
        <v>0</v>
      </c>
      <c r="O511" s="61">
        <v>0</v>
      </c>
      <c r="P511" s="61">
        <v>0</v>
      </c>
      <c r="Q511" s="45">
        <v>190000</v>
      </c>
      <c r="R511" s="40">
        <v>100</v>
      </c>
      <c r="S511" s="40">
        <v>190000</v>
      </c>
      <c r="T511" s="40">
        <v>100</v>
      </c>
      <c r="U511" s="40">
        <v>190000</v>
      </c>
      <c r="V511" s="40">
        <v>100</v>
      </c>
      <c r="W511" s="40">
        <v>0</v>
      </c>
      <c r="X511" s="40">
        <v>0</v>
      </c>
      <c r="Y511" s="40">
        <v>0</v>
      </c>
    </row>
    <row r="512" spans="1:25" ht="15.75" x14ac:dyDescent="0.25">
      <c r="A512" s="50" t="s">
        <v>1208</v>
      </c>
      <c r="B512" s="51" t="s">
        <v>1209</v>
      </c>
      <c r="C512" s="52">
        <v>190000</v>
      </c>
      <c r="D512" s="52">
        <v>0</v>
      </c>
      <c r="E512" s="52">
        <v>0</v>
      </c>
      <c r="F512" s="52">
        <v>0</v>
      </c>
      <c r="G512" s="52">
        <v>0</v>
      </c>
      <c r="H512" s="52">
        <v>190000</v>
      </c>
      <c r="I512" s="52">
        <v>0</v>
      </c>
      <c r="J512" s="52">
        <v>0</v>
      </c>
      <c r="K512" s="52">
        <v>0</v>
      </c>
      <c r="L512" s="52">
        <v>0</v>
      </c>
      <c r="M512" s="52">
        <v>0</v>
      </c>
      <c r="N512" s="52">
        <v>0</v>
      </c>
      <c r="O512" s="52">
        <v>0</v>
      </c>
      <c r="P512" s="52">
        <v>0</v>
      </c>
      <c r="Q512" s="45">
        <v>190000</v>
      </c>
      <c r="R512" s="40">
        <v>100</v>
      </c>
      <c r="S512" s="40">
        <v>190000</v>
      </c>
      <c r="T512" s="40">
        <v>100</v>
      </c>
      <c r="U512" s="40">
        <v>190000</v>
      </c>
      <c r="V512" s="40">
        <v>100</v>
      </c>
      <c r="W512" s="40">
        <v>0</v>
      </c>
      <c r="X512" s="40">
        <v>0</v>
      </c>
      <c r="Y512" s="40">
        <v>0</v>
      </c>
    </row>
    <row r="513" spans="1:25" ht="15.75" x14ac:dyDescent="0.25">
      <c r="A513" s="41" t="s">
        <v>1210</v>
      </c>
      <c r="B513" s="46" t="s">
        <v>1211</v>
      </c>
      <c r="C513" s="45">
        <v>190000</v>
      </c>
      <c r="D513" s="45">
        <v>0</v>
      </c>
      <c r="E513" s="45">
        <v>0</v>
      </c>
      <c r="F513" s="45">
        <v>0</v>
      </c>
      <c r="G513" s="45">
        <v>0</v>
      </c>
      <c r="H513" s="45">
        <v>190000</v>
      </c>
      <c r="I513" s="45">
        <v>0</v>
      </c>
      <c r="J513" s="45">
        <v>0</v>
      </c>
      <c r="K513" s="45">
        <v>0</v>
      </c>
      <c r="L513" s="45">
        <v>0</v>
      </c>
      <c r="M513" s="45">
        <v>0</v>
      </c>
      <c r="N513" s="45">
        <v>0</v>
      </c>
      <c r="O513" s="45">
        <v>0</v>
      </c>
      <c r="P513" s="45">
        <v>0</v>
      </c>
      <c r="Q513" s="45">
        <v>190000</v>
      </c>
      <c r="R513" s="40">
        <v>100</v>
      </c>
      <c r="S513" s="40">
        <v>190000</v>
      </c>
      <c r="T513" s="40">
        <v>100</v>
      </c>
      <c r="U513" s="40">
        <v>190000</v>
      </c>
      <c r="V513" s="40">
        <v>100</v>
      </c>
      <c r="W513" s="40">
        <v>0</v>
      </c>
      <c r="X513" s="40">
        <v>0</v>
      </c>
      <c r="Y513" s="40">
        <v>0</v>
      </c>
    </row>
    <row r="514" spans="1:25" ht="26.25" x14ac:dyDescent="0.25">
      <c r="A514" s="50" t="s">
        <v>1212</v>
      </c>
      <c r="B514" s="51" t="s">
        <v>1213</v>
      </c>
      <c r="C514" s="52">
        <v>0</v>
      </c>
      <c r="D514" s="52">
        <v>3564301743</v>
      </c>
      <c r="E514" s="52">
        <v>0</v>
      </c>
      <c r="F514" s="52">
        <v>0</v>
      </c>
      <c r="G514" s="52">
        <v>0</v>
      </c>
      <c r="H514" s="52">
        <v>3564301743</v>
      </c>
      <c r="I514" s="52">
        <v>0</v>
      </c>
      <c r="J514" s="52">
        <v>0</v>
      </c>
      <c r="K514" s="52">
        <v>0</v>
      </c>
      <c r="L514" s="52">
        <v>0</v>
      </c>
      <c r="M514" s="52">
        <v>0</v>
      </c>
      <c r="N514" s="52">
        <v>0</v>
      </c>
      <c r="O514" s="52">
        <v>0</v>
      </c>
      <c r="P514" s="52">
        <v>0</v>
      </c>
      <c r="Q514" s="45">
        <v>3564301743</v>
      </c>
      <c r="R514" s="40">
        <v>100</v>
      </c>
      <c r="S514" s="40">
        <v>3564301743</v>
      </c>
      <c r="T514" s="40">
        <v>100</v>
      </c>
      <c r="U514" s="40">
        <v>3564301743</v>
      </c>
      <c r="V514" s="40">
        <v>100</v>
      </c>
      <c r="W514" s="40">
        <v>0</v>
      </c>
      <c r="X514" s="40">
        <v>0</v>
      </c>
      <c r="Y514" s="40">
        <v>0</v>
      </c>
    </row>
    <row r="515" spans="1:25" ht="26.25" x14ac:dyDescent="0.25">
      <c r="A515" s="41" t="s">
        <v>1214</v>
      </c>
      <c r="B515" s="46" t="s">
        <v>1215</v>
      </c>
      <c r="C515" s="45">
        <v>0</v>
      </c>
      <c r="D515" s="45">
        <v>1400000000</v>
      </c>
      <c r="E515" s="45">
        <v>0</v>
      </c>
      <c r="F515" s="45">
        <v>0</v>
      </c>
      <c r="G515" s="45">
        <v>0</v>
      </c>
      <c r="H515" s="45">
        <v>1400000000</v>
      </c>
      <c r="I515" s="45">
        <v>0</v>
      </c>
      <c r="J515" s="45">
        <v>0</v>
      </c>
      <c r="K515" s="45">
        <v>0</v>
      </c>
      <c r="L515" s="45">
        <v>0</v>
      </c>
      <c r="M515" s="45">
        <v>0</v>
      </c>
      <c r="N515" s="45">
        <v>0</v>
      </c>
      <c r="O515" s="45">
        <v>0</v>
      </c>
      <c r="P515" s="45">
        <v>0</v>
      </c>
      <c r="Q515" s="45">
        <v>1400000000</v>
      </c>
      <c r="R515" s="40">
        <v>100</v>
      </c>
      <c r="S515" s="40">
        <v>1400000000</v>
      </c>
      <c r="T515" s="40">
        <v>100</v>
      </c>
      <c r="U515" s="40">
        <v>1400000000</v>
      </c>
      <c r="V515" s="40">
        <v>100</v>
      </c>
      <c r="W515" s="40">
        <v>0</v>
      </c>
      <c r="X515" s="40">
        <v>0</v>
      </c>
      <c r="Y515" s="40">
        <v>0</v>
      </c>
    </row>
    <row r="516" spans="1:25" ht="26.25" x14ac:dyDescent="0.25">
      <c r="A516" s="41" t="s">
        <v>1216</v>
      </c>
      <c r="B516" s="46" t="s">
        <v>1217</v>
      </c>
      <c r="C516" s="45">
        <v>0</v>
      </c>
      <c r="D516" s="45">
        <v>2164301743</v>
      </c>
      <c r="E516" s="45">
        <v>0</v>
      </c>
      <c r="F516" s="45">
        <v>0</v>
      </c>
      <c r="G516" s="45">
        <v>0</v>
      </c>
      <c r="H516" s="45">
        <v>2164301743</v>
      </c>
      <c r="I516" s="45">
        <v>0</v>
      </c>
      <c r="J516" s="45">
        <v>0</v>
      </c>
      <c r="K516" s="45">
        <v>0</v>
      </c>
      <c r="L516" s="45">
        <v>0</v>
      </c>
      <c r="M516" s="45">
        <v>0</v>
      </c>
      <c r="N516" s="45">
        <v>0</v>
      </c>
      <c r="O516" s="45">
        <v>0</v>
      </c>
      <c r="P516" s="45">
        <v>0</v>
      </c>
      <c r="Q516" s="45">
        <v>2164301743</v>
      </c>
      <c r="R516" s="40">
        <v>100</v>
      </c>
      <c r="S516" s="40">
        <v>2164301743</v>
      </c>
      <c r="T516" s="40">
        <v>100</v>
      </c>
      <c r="U516" s="40">
        <v>2164301743</v>
      </c>
      <c r="V516" s="40">
        <v>100</v>
      </c>
      <c r="W516" s="40">
        <v>0</v>
      </c>
      <c r="X516" s="40">
        <v>0</v>
      </c>
      <c r="Y516" s="40">
        <v>0</v>
      </c>
    </row>
    <row r="517" spans="1:25" ht="51.75" x14ac:dyDescent="0.25">
      <c r="A517" s="47" t="s">
        <v>1218</v>
      </c>
      <c r="B517" s="48" t="s">
        <v>1219</v>
      </c>
      <c r="C517" s="49">
        <v>1297150000</v>
      </c>
      <c r="D517" s="49">
        <v>3987593279</v>
      </c>
      <c r="E517" s="49">
        <v>0</v>
      </c>
      <c r="F517" s="49">
        <v>1167840000</v>
      </c>
      <c r="G517" s="49">
        <v>0</v>
      </c>
      <c r="H517" s="49">
        <v>6452583279</v>
      </c>
      <c r="I517" s="49">
        <v>5140495258</v>
      </c>
      <c r="J517" s="49">
        <v>5140495258</v>
      </c>
      <c r="K517" s="49">
        <v>5010495258</v>
      </c>
      <c r="L517" s="49">
        <v>5010495258</v>
      </c>
      <c r="M517" s="49">
        <v>2637656289</v>
      </c>
      <c r="N517" s="49">
        <v>2637656289</v>
      </c>
      <c r="O517" s="49">
        <v>2637656289</v>
      </c>
      <c r="P517" s="49">
        <v>2637656289</v>
      </c>
      <c r="Q517" s="45">
        <v>1312088021</v>
      </c>
      <c r="R517" s="40">
        <v>20.334305878239601</v>
      </c>
      <c r="S517" s="40">
        <v>1442088021</v>
      </c>
      <c r="T517" s="40">
        <v>22.3490028512037</v>
      </c>
      <c r="U517" s="40">
        <v>3814926990</v>
      </c>
      <c r="V517" s="40">
        <v>59.12247583716929</v>
      </c>
      <c r="W517" s="40">
        <v>130000000</v>
      </c>
      <c r="X517" s="40">
        <v>2372838969</v>
      </c>
      <c r="Y517" s="40">
        <v>0</v>
      </c>
    </row>
    <row r="518" spans="1:25" ht="26.25" x14ac:dyDescent="0.25">
      <c r="A518" s="59" t="s">
        <v>1220</v>
      </c>
      <c r="B518" s="60" t="s">
        <v>1221</v>
      </c>
      <c r="C518" s="61">
        <v>1297150000</v>
      </c>
      <c r="D518" s="61">
        <v>3987593279</v>
      </c>
      <c r="E518" s="61">
        <v>0</v>
      </c>
      <c r="F518" s="61">
        <v>1167840000</v>
      </c>
      <c r="G518" s="61">
        <v>0</v>
      </c>
      <c r="H518" s="61">
        <v>6452583279</v>
      </c>
      <c r="I518" s="61">
        <v>5140495258</v>
      </c>
      <c r="J518" s="61">
        <v>5140495258</v>
      </c>
      <c r="K518" s="61">
        <v>5010495258</v>
      </c>
      <c r="L518" s="61">
        <v>5010495258</v>
      </c>
      <c r="M518" s="61">
        <v>2637656289</v>
      </c>
      <c r="N518" s="61">
        <v>2637656289</v>
      </c>
      <c r="O518" s="61">
        <v>2637656289</v>
      </c>
      <c r="P518" s="61">
        <v>2637656289</v>
      </c>
      <c r="Q518" s="45">
        <v>1312088021</v>
      </c>
      <c r="R518" s="40">
        <v>20.334305878239601</v>
      </c>
      <c r="S518" s="40">
        <v>1442088021</v>
      </c>
      <c r="T518" s="40">
        <v>22.3490028512037</v>
      </c>
      <c r="U518" s="40">
        <v>3814926990</v>
      </c>
      <c r="V518" s="40">
        <v>59.12247583716929</v>
      </c>
      <c r="W518" s="40">
        <v>130000000</v>
      </c>
      <c r="X518" s="40">
        <v>2372838969</v>
      </c>
      <c r="Y518" s="40">
        <v>0</v>
      </c>
    </row>
    <row r="519" spans="1:25" ht="26.25" x14ac:dyDescent="0.25">
      <c r="A519" s="50" t="s">
        <v>1222</v>
      </c>
      <c r="B519" s="51" t="s">
        <v>1223</v>
      </c>
      <c r="C519" s="52">
        <v>1297150000</v>
      </c>
      <c r="D519" s="52">
        <v>3987593279</v>
      </c>
      <c r="E519" s="52">
        <v>0</v>
      </c>
      <c r="F519" s="52">
        <v>1167840000</v>
      </c>
      <c r="G519" s="52">
        <v>0</v>
      </c>
      <c r="H519" s="52">
        <v>6452583279</v>
      </c>
      <c r="I519" s="52">
        <v>5140495258</v>
      </c>
      <c r="J519" s="52">
        <v>5140495258</v>
      </c>
      <c r="K519" s="52">
        <v>5010495258</v>
      </c>
      <c r="L519" s="52">
        <v>5010495258</v>
      </c>
      <c r="M519" s="52">
        <v>2637656289</v>
      </c>
      <c r="N519" s="52">
        <v>2637656289</v>
      </c>
      <c r="O519" s="52">
        <v>2637656289</v>
      </c>
      <c r="P519" s="52">
        <v>2637656289</v>
      </c>
      <c r="Q519" s="45">
        <v>1312088021</v>
      </c>
      <c r="R519" s="40">
        <v>20.334305878239601</v>
      </c>
      <c r="S519" s="40">
        <v>1442088021</v>
      </c>
      <c r="T519" s="40">
        <v>22.3490028512037</v>
      </c>
      <c r="U519" s="40">
        <v>3814926990</v>
      </c>
      <c r="V519" s="40">
        <v>59.12247583716929</v>
      </c>
      <c r="W519" s="40">
        <v>130000000</v>
      </c>
      <c r="X519" s="40">
        <v>2372838969</v>
      </c>
      <c r="Y519" s="40">
        <v>0</v>
      </c>
    </row>
    <row r="520" spans="1:25" ht="15.75" x14ac:dyDescent="0.25">
      <c r="A520" s="41" t="s">
        <v>1224</v>
      </c>
      <c r="B520" s="46" t="s">
        <v>1225</v>
      </c>
      <c r="C520" s="45">
        <v>1297150000</v>
      </c>
      <c r="D520" s="45">
        <v>0</v>
      </c>
      <c r="E520" s="45">
        <v>0</v>
      </c>
      <c r="F520" s="45">
        <v>1167840000</v>
      </c>
      <c r="G520" s="45">
        <v>0</v>
      </c>
      <c r="H520" s="45">
        <v>2464990000</v>
      </c>
      <c r="I520" s="45">
        <v>2297840000</v>
      </c>
      <c r="J520" s="45">
        <v>2297840000</v>
      </c>
      <c r="K520" s="45">
        <v>2167840000</v>
      </c>
      <c r="L520" s="45">
        <v>2167840000</v>
      </c>
      <c r="M520" s="45">
        <v>1216328660</v>
      </c>
      <c r="N520" s="45">
        <v>1216328660</v>
      </c>
      <c r="O520" s="45">
        <v>1216328660</v>
      </c>
      <c r="P520" s="45">
        <v>1216328660</v>
      </c>
      <c r="Q520" s="45">
        <v>167150000</v>
      </c>
      <c r="R520" s="40">
        <v>6.7809605718481594</v>
      </c>
      <c r="S520" s="40">
        <v>297150000</v>
      </c>
      <c r="T520" s="40">
        <v>12.054815638197299</v>
      </c>
      <c r="U520" s="40">
        <v>1248661340</v>
      </c>
      <c r="V520" s="40">
        <v>50.655837954717903</v>
      </c>
      <c r="W520" s="40">
        <v>130000000</v>
      </c>
      <c r="X520" s="40">
        <v>951511340</v>
      </c>
      <c r="Y520" s="40">
        <v>0</v>
      </c>
    </row>
    <row r="521" spans="1:25" ht="26.25" x14ac:dyDescent="0.25">
      <c r="A521" s="41" t="s">
        <v>1226</v>
      </c>
      <c r="B521" s="46" t="s">
        <v>1227</v>
      </c>
      <c r="C521" s="45">
        <v>0</v>
      </c>
      <c r="D521" s="45">
        <v>3987593279</v>
      </c>
      <c r="E521" s="45">
        <v>0</v>
      </c>
      <c r="F521" s="45">
        <v>0</v>
      </c>
      <c r="G521" s="45">
        <v>0</v>
      </c>
      <c r="H521" s="45">
        <v>3987593279</v>
      </c>
      <c r="I521" s="45">
        <v>2842655258</v>
      </c>
      <c r="J521" s="45">
        <v>2842655258</v>
      </c>
      <c r="K521" s="45">
        <v>2842655258</v>
      </c>
      <c r="L521" s="45">
        <v>2842655258</v>
      </c>
      <c r="M521" s="45">
        <v>1421327629</v>
      </c>
      <c r="N521" s="45">
        <v>1421327629</v>
      </c>
      <c r="O521" s="45">
        <v>1421327629</v>
      </c>
      <c r="P521" s="45">
        <v>1421327629</v>
      </c>
      <c r="Q521" s="45">
        <v>1144938021</v>
      </c>
      <c r="R521" s="40">
        <v>28.712507542572798</v>
      </c>
      <c r="S521" s="40">
        <v>1144938021</v>
      </c>
      <c r="T521" s="40">
        <v>28.712507542572798</v>
      </c>
      <c r="U521" s="40">
        <v>2566265650</v>
      </c>
      <c r="V521" s="40">
        <v>64.35625377128639</v>
      </c>
      <c r="W521" s="40">
        <v>0</v>
      </c>
      <c r="X521" s="40">
        <v>1421327629</v>
      </c>
      <c r="Y521" s="40">
        <v>0</v>
      </c>
    </row>
    <row r="522" spans="1:25" ht="15.75" x14ac:dyDescent="0.25">
      <c r="A522" s="47" t="s">
        <v>1228</v>
      </c>
      <c r="B522" s="48" t="s">
        <v>1229</v>
      </c>
      <c r="C522" s="49">
        <v>814872319</v>
      </c>
      <c r="D522" s="49">
        <v>0</v>
      </c>
      <c r="E522" s="49">
        <v>0</v>
      </c>
      <c r="F522" s="49">
        <v>153012500</v>
      </c>
      <c r="G522" s="49">
        <v>153012500</v>
      </c>
      <c r="H522" s="49">
        <v>814872319</v>
      </c>
      <c r="I522" s="49">
        <v>640892705</v>
      </c>
      <c r="J522" s="49">
        <v>640892705</v>
      </c>
      <c r="K522" s="49">
        <v>563742386</v>
      </c>
      <c r="L522" s="49">
        <v>563742386</v>
      </c>
      <c r="M522" s="49">
        <v>189838000</v>
      </c>
      <c r="N522" s="49">
        <v>189838000</v>
      </c>
      <c r="O522" s="49">
        <v>189838000</v>
      </c>
      <c r="P522" s="49">
        <v>189838000</v>
      </c>
      <c r="Q522" s="45">
        <v>173979614</v>
      </c>
      <c r="R522" s="40">
        <v>21.350536758139697</v>
      </c>
      <c r="S522" s="40">
        <v>251129933</v>
      </c>
      <c r="T522" s="40">
        <v>30.818316826393499</v>
      </c>
      <c r="U522" s="40">
        <v>625034319</v>
      </c>
      <c r="V522" s="40">
        <v>76.703344122307811</v>
      </c>
      <c r="W522" s="40">
        <v>77150319</v>
      </c>
      <c r="X522" s="40">
        <v>373904386</v>
      </c>
      <c r="Y522" s="40">
        <v>0</v>
      </c>
    </row>
    <row r="523" spans="1:25" ht="15.75" x14ac:dyDescent="0.25">
      <c r="A523" s="50" t="s">
        <v>1230</v>
      </c>
      <c r="B523" s="51" t="s">
        <v>1231</v>
      </c>
      <c r="C523" s="52">
        <v>814872319</v>
      </c>
      <c r="D523" s="52">
        <v>0</v>
      </c>
      <c r="E523" s="52">
        <v>0</v>
      </c>
      <c r="F523" s="52">
        <v>153012500</v>
      </c>
      <c r="G523" s="52">
        <v>153012500</v>
      </c>
      <c r="H523" s="52">
        <v>814872319</v>
      </c>
      <c r="I523" s="52">
        <v>640892705</v>
      </c>
      <c r="J523" s="52">
        <v>640892705</v>
      </c>
      <c r="K523" s="52">
        <v>563742386</v>
      </c>
      <c r="L523" s="52">
        <v>563742386</v>
      </c>
      <c r="M523" s="52">
        <v>189838000</v>
      </c>
      <c r="N523" s="52">
        <v>189838000</v>
      </c>
      <c r="O523" s="52">
        <v>189838000</v>
      </c>
      <c r="P523" s="52">
        <v>189838000</v>
      </c>
      <c r="Q523" s="45">
        <v>173979614</v>
      </c>
      <c r="R523" s="40">
        <v>21.350536758139697</v>
      </c>
      <c r="S523" s="40">
        <v>251129933</v>
      </c>
      <c r="T523" s="40">
        <v>30.818316826393499</v>
      </c>
      <c r="U523" s="40">
        <v>625034319</v>
      </c>
      <c r="V523" s="40">
        <v>76.703344122307811</v>
      </c>
      <c r="W523" s="40">
        <v>77150319</v>
      </c>
      <c r="X523" s="40">
        <v>373904386</v>
      </c>
      <c r="Y523" s="40">
        <v>0</v>
      </c>
    </row>
    <row r="524" spans="1:25" ht="39" x14ac:dyDescent="0.25">
      <c r="A524" s="50" t="s">
        <v>1232</v>
      </c>
      <c r="B524" s="51" t="s">
        <v>1233</v>
      </c>
      <c r="C524" s="52">
        <v>258872319</v>
      </c>
      <c r="D524" s="52">
        <v>0</v>
      </c>
      <c r="E524" s="52">
        <v>0</v>
      </c>
      <c r="F524" s="52">
        <v>0</v>
      </c>
      <c r="G524" s="52">
        <v>0</v>
      </c>
      <c r="H524" s="52">
        <v>258872319</v>
      </c>
      <c r="I524" s="52">
        <v>256501819</v>
      </c>
      <c r="J524" s="52">
        <v>256501819</v>
      </c>
      <c r="K524" s="52">
        <v>191480500</v>
      </c>
      <c r="L524" s="52">
        <v>191480500</v>
      </c>
      <c r="M524" s="52">
        <v>72193500</v>
      </c>
      <c r="N524" s="52">
        <v>72193500</v>
      </c>
      <c r="O524" s="52">
        <v>72193500</v>
      </c>
      <c r="P524" s="52">
        <v>72193500</v>
      </c>
      <c r="Q524" s="45">
        <v>2370500</v>
      </c>
      <c r="R524" s="40">
        <v>0.91570238531374204</v>
      </c>
      <c r="S524" s="40">
        <v>67391819</v>
      </c>
      <c r="T524" s="40">
        <v>26.0328409234052</v>
      </c>
      <c r="U524" s="40">
        <v>186678819</v>
      </c>
      <c r="V524" s="40">
        <v>72.112313792808393</v>
      </c>
      <c r="W524" s="40">
        <v>65021319</v>
      </c>
      <c r="X524" s="40">
        <v>119287000</v>
      </c>
      <c r="Y524" s="40">
        <v>0</v>
      </c>
    </row>
    <row r="525" spans="1:25" ht="26.25" x14ac:dyDescent="0.25">
      <c r="A525" s="41" t="s">
        <v>1234</v>
      </c>
      <c r="B525" s="46" t="s">
        <v>1235</v>
      </c>
      <c r="C525" s="45">
        <v>102000000</v>
      </c>
      <c r="D525" s="45">
        <v>0</v>
      </c>
      <c r="E525" s="45">
        <v>0</v>
      </c>
      <c r="F525" s="45">
        <v>0</v>
      </c>
      <c r="G525" s="45">
        <v>0</v>
      </c>
      <c r="H525" s="45">
        <v>102000000</v>
      </c>
      <c r="I525" s="45">
        <v>102000000</v>
      </c>
      <c r="J525" s="45">
        <v>102000000</v>
      </c>
      <c r="K525" s="45">
        <v>102000000</v>
      </c>
      <c r="L525" s="45">
        <v>102000000</v>
      </c>
      <c r="M525" s="45">
        <v>40800000</v>
      </c>
      <c r="N525" s="45">
        <v>40800000</v>
      </c>
      <c r="O525" s="45">
        <v>40800000</v>
      </c>
      <c r="P525" s="45">
        <v>40800000</v>
      </c>
      <c r="Q525" s="45">
        <v>0</v>
      </c>
      <c r="R525" s="40">
        <v>0</v>
      </c>
      <c r="S525" s="40">
        <v>0</v>
      </c>
      <c r="T525" s="40">
        <v>0</v>
      </c>
      <c r="U525" s="40">
        <v>61200000</v>
      </c>
      <c r="V525" s="40">
        <v>60</v>
      </c>
      <c r="W525" s="40">
        <v>0</v>
      </c>
      <c r="X525" s="40">
        <v>61200000</v>
      </c>
      <c r="Y525" s="40">
        <v>0</v>
      </c>
    </row>
    <row r="526" spans="1:25" ht="39" x14ac:dyDescent="0.25">
      <c r="A526" s="41" t="s">
        <v>1236</v>
      </c>
      <c r="B526" s="46" t="s">
        <v>1237</v>
      </c>
      <c r="C526" s="45">
        <v>10000000</v>
      </c>
      <c r="D526" s="45">
        <v>0</v>
      </c>
      <c r="E526" s="45">
        <v>0</v>
      </c>
      <c r="F526" s="45">
        <v>0</v>
      </c>
      <c r="G526" s="45">
        <v>0</v>
      </c>
      <c r="H526" s="45">
        <v>10000000</v>
      </c>
      <c r="I526" s="45">
        <v>10000000</v>
      </c>
      <c r="J526" s="45">
        <v>10000000</v>
      </c>
      <c r="K526" s="45">
        <v>10000000</v>
      </c>
      <c r="L526" s="45">
        <v>10000000</v>
      </c>
      <c r="M526" s="45">
        <v>4000000</v>
      </c>
      <c r="N526" s="45">
        <v>4000000</v>
      </c>
      <c r="O526" s="45">
        <v>4000000</v>
      </c>
      <c r="P526" s="45">
        <v>4000000</v>
      </c>
      <c r="Q526" s="45">
        <v>0</v>
      </c>
      <c r="R526" s="40">
        <v>0</v>
      </c>
      <c r="S526" s="40">
        <v>0</v>
      </c>
      <c r="T526" s="40">
        <v>0</v>
      </c>
      <c r="U526" s="40">
        <v>6000000</v>
      </c>
      <c r="V526" s="40">
        <v>60</v>
      </c>
      <c r="W526" s="40">
        <v>0</v>
      </c>
      <c r="X526" s="40">
        <v>6000000</v>
      </c>
      <c r="Y526" s="40">
        <v>0</v>
      </c>
    </row>
    <row r="527" spans="1:25" ht="26.25" x14ac:dyDescent="0.25">
      <c r="A527" s="41" t="s">
        <v>1238</v>
      </c>
      <c r="B527" s="46" t="s">
        <v>1239</v>
      </c>
      <c r="C527" s="45">
        <v>121872319</v>
      </c>
      <c r="D527" s="45">
        <v>0</v>
      </c>
      <c r="E527" s="45">
        <v>0</v>
      </c>
      <c r="F527" s="45">
        <v>0</v>
      </c>
      <c r="G527" s="45">
        <v>0</v>
      </c>
      <c r="H527" s="45">
        <v>121872319</v>
      </c>
      <c r="I527" s="45">
        <v>119501819</v>
      </c>
      <c r="J527" s="45">
        <v>119501819</v>
      </c>
      <c r="K527" s="45">
        <v>79480500</v>
      </c>
      <c r="L527" s="45">
        <v>79480500</v>
      </c>
      <c r="M527" s="45">
        <v>27393500</v>
      </c>
      <c r="N527" s="45">
        <v>27393500</v>
      </c>
      <c r="O527" s="45">
        <v>27393500</v>
      </c>
      <c r="P527" s="45">
        <v>27393500</v>
      </c>
      <c r="Q527" s="45">
        <v>2370500</v>
      </c>
      <c r="R527" s="40">
        <v>1.9450684285411801</v>
      </c>
      <c r="S527" s="40">
        <v>42391819</v>
      </c>
      <c r="T527" s="40">
        <v>34.783796146522796</v>
      </c>
      <c r="U527" s="40">
        <v>94478819</v>
      </c>
      <c r="V527" s="40">
        <v>77.522787598716306</v>
      </c>
      <c r="W527" s="40">
        <v>40021319</v>
      </c>
      <c r="X527" s="40">
        <v>52087000</v>
      </c>
      <c r="Y527" s="40">
        <v>0</v>
      </c>
    </row>
    <row r="528" spans="1:25" ht="26.25" x14ac:dyDescent="0.25">
      <c r="A528" s="41" t="s">
        <v>1240</v>
      </c>
      <c r="B528" s="46" t="s">
        <v>1241</v>
      </c>
      <c r="C528" s="45">
        <v>25000000</v>
      </c>
      <c r="D528" s="45">
        <v>0</v>
      </c>
      <c r="E528" s="45">
        <v>0</v>
      </c>
      <c r="F528" s="45">
        <v>0</v>
      </c>
      <c r="G528" s="45">
        <v>0</v>
      </c>
      <c r="H528" s="45">
        <v>25000000</v>
      </c>
      <c r="I528" s="45">
        <v>25000000</v>
      </c>
      <c r="J528" s="45">
        <v>25000000</v>
      </c>
      <c r="K528" s="45">
        <v>0</v>
      </c>
      <c r="L528" s="45">
        <v>0</v>
      </c>
      <c r="M528" s="45">
        <v>0</v>
      </c>
      <c r="N528" s="45">
        <v>0</v>
      </c>
      <c r="O528" s="45">
        <v>0</v>
      </c>
      <c r="P528" s="45">
        <v>0</v>
      </c>
      <c r="Q528" s="45">
        <v>0</v>
      </c>
      <c r="R528" s="40">
        <v>0</v>
      </c>
      <c r="S528" s="40">
        <v>25000000</v>
      </c>
      <c r="T528" s="40">
        <v>100</v>
      </c>
      <c r="U528" s="40">
        <v>25000000</v>
      </c>
      <c r="V528" s="40">
        <v>100</v>
      </c>
      <c r="W528" s="40">
        <v>25000000</v>
      </c>
      <c r="X528" s="40">
        <v>0</v>
      </c>
      <c r="Y528" s="40">
        <v>0</v>
      </c>
    </row>
    <row r="529" spans="1:25" ht="26.25" x14ac:dyDescent="0.25">
      <c r="A529" s="50" t="s">
        <v>1242</v>
      </c>
      <c r="B529" s="51" t="s">
        <v>1243</v>
      </c>
      <c r="C529" s="52">
        <v>45000000</v>
      </c>
      <c r="D529" s="52">
        <v>0</v>
      </c>
      <c r="E529" s="52">
        <v>0</v>
      </c>
      <c r="F529" s="52">
        <v>153012500</v>
      </c>
      <c r="G529" s="52">
        <v>0</v>
      </c>
      <c r="H529" s="52">
        <v>198012500</v>
      </c>
      <c r="I529" s="52">
        <v>26403386</v>
      </c>
      <c r="J529" s="52">
        <v>26403386</v>
      </c>
      <c r="K529" s="52">
        <v>26403386</v>
      </c>
      <c r="L529" s="52">
        <v>26403386</v>
      </c>
      <c r="M529" s="52">
        <v>0</v>
      </c>
      <c r="N529" s="52">
        <v>0</v>
      </c>
      <c r="O529" s="52">
        <v>0</v>
      </c>
      <c r="P529" s="52">
        <v>0</v>
      </c>
      <c r="Q529" s="45">
        <v>171609114</v>
      </c>
      <c r="R529" s="40">
        <v>86.665798371314892</v>
      </c>
      <c r="S529" s="40">
        <v>171609114</v>
      </c>
      <c r="T529" s="40">
        <v>86.665798371314892</v>
      </c>
      <c r="U529" s="40">
        <v>198012500</v>
      </c>
      <c r="V529" s="40">
        <v>100</v>
      </c>
      <c r="W529" s="40">
        <v>0</v>
      </c>
      <c r="X529" s="40">
        <v>26403386</v>
      </c>
      <c r="Y529" s="40">
        <v>0</v>
      </c>
    </row>
    <row r="530" spans="1:25" ht="39" x14ac:dyDescent="0.25">
      <c r="A530" s="41" t="s">
        <v>1244</v>
      </c>
      <c r="B530" s="46" t="s">
        <v>1245</v>
      </c>
      <c r="C530" s="45">
        <v>45000000</v>
      </c>
      <c r="D530" s="45">
        <v>0</v>
      </c>
      <c r="E530" s="45">
        <v>0</v>
      </c>
      <c r="F530" s="45">
        <v>153012500</v>
      </c>
      <c r="G530" s="45">
        <v>0</v>
      </c>
      <c r="H530" s="45">
        <v>198012500</v>
      </c>
      <c r="I530" s="45">
        <v>26403386</v>
      </c>
      <c r="J530" s="45">
        <v>26403386</v>
      </c>
      <c r="K530" s="45">
        <v>26403386</v>
      </c>
      <c r="L530" s="45">
        <v>26403386</v>
      </c>
      <c r="M530" s="45">
        <v>0</v>
      </c>
      <c r="N530" s="45">
        <v>0</v>
      </c>
      <c r="O530" s="45">
        <v>0</v>
      </c>
      <c r="P530" s="45">
        <v>0</v>
      </c>
      <c r="Q530" s="45">
        <v>171609114</v>
      </c>
      <c r="R530" s="40">
        <v>86.665798371314892</v>
      </c>
      <c r="S530" s="40">
        <v>171609114</v>
      </c>
      <c r="T530" s="40">
        <v>86.665798371314892</v>
      </c>
      <c r="U530" s="40">
        <v>198012500</v>
      </c>
      <c r="V530" s="40">
        <v>100</v>
      </c>
      <c r="W530" s="40">
        <v>0</v>
      </c>
      <c r="X530" s="40">
        <v>26403386</v>
      </c>
      <c r="Y530" s="40">
        <v>0</v>
      </c>
    </row>
    <row r="531" spans="1:25" ht="15.75" x14ac:dyDescent="0.25">
      <c r="A531" s="50" t="s">
        <v>1246</v>
      </c>
      <c r="B531" s="51" t="s">
        <v>1247</v>
      </c>
      <c r="C531" s="52">
        <v>511000000</v>
      </c>
      <c r="D531" s="52">
        <v>0</v>
      </c>
      <c r="E531" s="52">
        <v>0</v>
      </c>
      <c r="F531" s="52">
        <v>0</v>
      </c>
      <c r="G531" s="52">
        <v>153012500</v>
      </c>
      <c r="H531" s="52">
        <v>357987500</v>
      </c>
      <c r="I531" s="52">
        <v>357987500</v>
      </c>
      <c r="J531" s="52">
        <v>357987500</v>
      </c>
      <c r="K531" s="52">
        <v>345858500</v>
      </c>
      <c r="L531" s="52">
        <v>345858500</v>
      </c>
      <c r="M531" s="52">
        <v>117644500</v>
      </c>
      <c r="N531" s="52">
        <v>117644500</v>
      </c>
      <c r="O531" s="52">
        <v>117644500</v>
      </c>
      <c r="P531" s="52">
        <v>117644500</v>
      </c>
      <c r="Q531" s="45">
        <v>0</v>
      </c>
      <c r="R531" s="40">
        <v>0</v>
      </c>
      <c r="S531" s="40">
        <v>12129000</v>
      </c>
      <c r="T531" s="40">
        <v>3.3881071266454796</v>
      </c>
      <c r="U531" s="40">
        <v>240343000</v>
      </c>
      <c r="V531" s="40">
        <v>67.137260379203198</v>
      </c>
      <c r="W531" s="40">
        <v>12129000</v>
      </c>
      <c r="X531" s="40">
        <v>228214000</v>
      </c>
      <c r="Y531" s="40">
        <v>0</v>
      </c>
    </row>
    <row r="532" spans="1:25" ht="39" x14ac:dyDescent="0.25">
      <c r="A532" s="50" t="s">
        <v>1248</v>
      </c>
      <c r="B532" s="51" t="s">
        <v>1249</v>
      </c>
      <c r="C532" s="52">
        <v>511000000</v>
      </c>
      <c r="D532" s="52">
        <v>0</v>
      </c>
      <c r="E532" s="52">
        <v>0</v>
      </c>
      <c r="F532" s="52">
        <v>0</v>
      </c>
      <c r="G532" s="52">
        <v>153012500</v>
      </c>
      <c r="H532" s="52">
        <v>357987500</v>
      </c>
      <c r="I532" s="52">
        <v>357987500</v>
      </c>
      <c r="J532" s="52">
        <v>357987500</v>
      </c>
      <c r="K532" s="52">
        <v>345858500</v>
      </c>
      <c r="L532" s="52">
        <v>345858500</v>
      </c>
      <c r="M532" s="52">
        <v>117644500</v>
      </c>
      <c r="N532" s="52">
        <v>117644500</v>
      </c>
      <c r="O532" s="52">
        <v>117644500</v>
      </c>
      <c r="P532" s="52">
        <v>117644500</v>
      </c>
      <c r="Q532" s="45">
        <v>0</v>
      </c>
      <c r="R532" s="40">
        <v>0</v>
      </c>
      <c r="S532" s="40">
        <v>12129000</v>
      </c>
      <c r="T532" s="40">
        <v>3.3881071266454796</v>
      </c>
      <c r="U532" s="40">
        <v>240343000</v>
      </c>
      <c r="V532" s="40">
        <v>67.137260379203198</v>
      </c>
      <c r="W532" s="40">
        <v>12129000</v>
      </c>
      <c r="X532" s="40">
        <v>228214000</v>
      </c>
      <c r="Y532" s="40">
        <v>0</v>
      </c>
    </row>
    <row r="533" spans="1:25" ht="15.75" x14ac:dyDescent="0.25">
      <c r="A533" s="41" t="s">
        <v>1250</v>
      </c>
      <c r="B533" s="46" t="s">
        <v>1251</v>
      </c>
      <c r="C533" s="45">
        <v>511000000</v>
      </c>
      <c r="D533" s="45">
        <v>0</v>
      </c>
      <c r="E533" s="45">
        <v>0</v>
      </c>
      <c r="F533" s="45">
        <v>0</v>
      </c>
      <c r="G533" s="45">
        <v>153012500</v>
      </c>
      <c r="H533" s="45">
        <v>357987500</v>
      </c>
      <c r="I533" s="45">
        <v>357987500</v>
      </c>
      <c r="J533" s="45">
        <v>357987500</v>
      </c>
      <c r="K533" s="45">
        <v>345858500</v>
      </c>
      <c r="L533" s="45">
        <v>345858500</v>
      </c>
      <c r="M533" s="45">
        <v>117644500</v>
      </c>
      <c r="N533" s="45">
        <v>117644500</v>
      </c>
      <c r="O533" s="45">
        <v>117644500</v>
      </c>
      <c r="P533" s="45">
        <v>117644500</v>
      </c>
      <c r="Q533" s="45">
        <v>0</v>
      </c>
      <c r="R533" s="40">
        <v>0</v>
      </c>
      <c r="S533" s="40">
        <v>12129000</v>
      </c>
      <c r="T533" s="40">
        <v>3.3881071266454796</v>
      </c>
      <c r="U533" s="40">
        <v>240343000</v>
      </c>
      <c r="V533" s="40">
        <v>67.137260379203198</v>
      </c>
      <c r="W533" s="40">
        <v>12129000</v>
      </c>
      <c r="X533" s="40">
        <v>228214000</v>
      </c>
      <c r="Y533" s="40">
        <v>0</v>
      </c>
    </row>
    <row r="534" spans="1:25" ht="15.75" x14ac:dyDescent="0.25">
      <c r="A534" s="47" t="s">
        <v>1252</v>
      </c>
      <c r="B534" s="48" t="s">
        <v>1253</v>
      </c>
      <c r="C534" s="49">
        <v>14284597795</v>
      </c>
      <c r="D534" s="49">
        <v>16309858266</v>
      </c>
      <c r="E534" s="49">
        <v>0</v>
      </c>
      <c r="F534" s="49">
        <v>5228320000</v>
      </c>
      <c r="G534" s="49">
        <v>4028320000</v>
      </c>
      <c r="H534" s="49">
        <v>31794456061</v>
      </c>
      <c r="I534" s="49">
        <v>5594036853</v>
      </c>
      <c r="J534" s="49">
        <v>5594036853</v>
      </c>
      <c r="K534" s="49">
        <v>4017709853</v>
      </c>
      <c r="L534" s="49">
        <v>4017709853</v>
      </c>
      <c r="M534" s="49">
        <v>1447890112</v>
      </c>
      <c r="N534" s="49">
        <v>1447890112</v>
      </c>
      <c r="O534" s="49">
        <v>1447890112</v>
      </c>
      <c r="P534" s="49">
        <v>1447890112</v>
      </c>
      <c r="Q534" s="45">
        <v>26200419208</v>
      </c>
      <c r="R534" s="40">
        <v>82.405621777999798</v>
      </c>
      <c r="S534" s="40">
        <v>27776746208</v>
      </c>
      <c r="T534" s="40">
        <v>87.363489265890493</v>
      </c>
      <c r="U534" s="40">
        <v>30346565949</v>
      </c>
      <c r="V534" s="40">
        <v>95.446092522475894</v>
      </c>
      <c r="W534" s="40">
        <v>1576327000</v>
      </c>
      <c r="X534" s="40">
        <v>2569819741</v>
      </c>
      <c r="Y534" s="40">
        <v>0</v>
      </c>
    </row>
    <row r="535" spans="1:25" ht="15.75" x14ac:dyDescent="0.25">
      <c r="A535" s="50" t="s">
        <v>1254</v>
      </c>
      <c r="B535" s="51" t="s">
        <v>1255</v>
      </c>
      <c r="C535" s="52">
        <v>12404917795</v>
      </c>
      <c r="D535" s="52">
        <v>442819186</v>
      </c>
      <c r="E535" s="52">
        <v>0</v>
      </c>
      <c r="F535" s="52">
        <v>5228320000</v>
      </c>
      <c r="G535" s="52">
        <v>4028320000</v>
      </c>
      <c r="H535" s="52">
        <v>14047736981</v>
      </c>
      <c r="I535" s="52">
        <v>3618019853</v>
      </c>
      <c r="J535" s="52">
        <v>3618019853</v>
      </c>
      <c r="K535" s="52">
        <v>2775861853</v>
      </c>
      <c r="L535" s="52">
        <v>2775861853</v>
      </c>
      <c r="M535" s="52">
        <v>1027855844</v>
      </c>
      <c r="N535" s="52">
        <v>1027855844</v>
      </c>
      <c r="O535" s="52">
        <v>1027855844</v>
      </c>
      <c r="P535" s="52">
        <v>1027855844</v>
      </c>
      <c r="Q535" s="45">
        <v>10429717128</v>
      </c>
      <c r="R535" s="40">
        <v>74.244820657636993</v>
      </c>
      <c r="S535" s="40">
        <v>11271875128</v>
      </c>
      <c r="T535" s="40">
        <v>80.23979337914399</v>
      </c>
      <c r="U535" s="40">
        <v>13019881137</v>
      </c>
      <c r="V535" s="40">
        <v>92.68312152063919</v>
      </c>
      <c r="W535" s="40">
        <v>842158000</v>
      </c>
      <c r="X535" s="40">
        <v>1748006009</v>
      </c>
      <c r="Y535" s="40">
        <v>0</v>
      </c>
    </row>
    <row r="536" spans="1:25" ht="15.75" x14ac:dyDescent="0.25">
      <c r="A536" s="50" t="s">
        <v>1256</v>
      </c>
      <c r="B536" s="51" t="s">
        <v>1257</v>
      </c>
      <c r="C536" s="52">
        <v>99213795</v>
      </c>
      <c r="D536" s="52">
        <v>0</v>
      </c>
      <c r="E536" s="52">
        <v>0</v>
      </c>
      <c r="F536" s="52">
        <v>0</v>
      </c>
      <c r="G536" s="52">
        <v>0</v>
      </c>
      <c r="H536" s="52">
        <v>99213795</v>
      </c>
      <c r="I536" s="52">
        <v>0</v>
      </c>
      <c r="J536" s="52">
        <v>0</v>
      </c>
      <c r="K536" s="52">
        <v>0</v>
      </c>
      <c r="L536" s="52">
        <v>0</v>
      </c>
      <c r="M536" s="52">
        <v>0</v>
      </c>
      <c r="N536" s="52">
        <v>0</v>
      </c>
      <c r="O536" s="52">
        <v>0</v>
      </c>
      <c r="P536" s="52">
        <v>0</v>
      </c>
      <c r="Q536" s="45">
        <v>99213795</v>
      </c>
      <c r="R536" s="40">
        <v>100</v>
      </c>
      <c r="S536" s="40">
        <v>99213795</v>
      </c>
      <c r="T536" s="40">
        <v>100</v>
      </c>
      <c r="U536" s="40">
        <v>99213795</v>
      </c>
      <c r="V536" s="40">
        <v>100</v>
      </c>
      <c r="W536" s="40">
        <v>0</v>
      </c>
      <c r="X536" s="40">
        <v>0</v>
      </c>
      <c r="Y536" s="40">
        <v>0</v>
      </c>
    </row>
    <row r="537" spans="1:25" ht="15.75" x14ac:dyDescent="0.25">
      <c r="A537" s="41" t="s">
        <v>1258</v>
      </c>
      <c r="B537" s="46" t="s">
        <v>1259</v>
      </c>
      <c r="C537" s="45">
        <v>99213795</v>
      </c>
      <c r="D537" s="45">
        <v>0</v>
      </c>
      <c r="E537" s="45">
        <v>0</v>
      </c>
      <c r="F537" s="45">
        <v>0</v>
      </c>
      <c r="G537" s="45">
        <v>0</v>
      </c>
      <c r="H537" s="45">
        <v>99213795</v>
      </c>
      <c r="I537" s="45">
        <v>0</v>
      </c>
      <c r="J537" s="45">
        <v>0</v>
      </c>
      <c r="K537" s="45">
        <v>0</v>
      </c>
      <c r="L537" s="45">
        <v>0</v>
      </c>
      <c r="M537" s="45">
        <v>0</v>
      </c>
      <c r="N537" s="45">
        <v>0</v>
      </c>
      <c r="O537" s="45">
        <v>0</v>
      </c>
      <c r="P537" s="45">
        <v>0</v>
      </c>
      <c r="Q537" s="45">
        <v>99213795</v>
      </c>
      <c r="R537" s="40">
        <v>100</v>
      </c>
      <c r="S537" s="40">
        <v>99213795</v>
      </c>
      <c r="T537" s="40">
        <v>100</v>
      </c>
      <c r="U537" s="40">
        <v>99213795</v>
      </c>
      <c r="V537" s="40">
        <v>100</v>
      </c>
      <c r="W537" s="40">
        <v>0</v>
      </c>
      <c r="X537" s="40">
        <v>0</v>
      </c>
      <c r="Y537" s="40">
        <v>0</v>
      </c>
    </row>
    <row r="538" spans="1:25" ht="15.75" x14ac:dyDescent="0.25">
      <c r="A538" s="50" t="s">
        <v>1260</v>
      </c>
      <c r="B538" s="51" t="s">
        <v>1261</v>
      </c>
      <c r="C538" s="52">
        <v>8972344000</v>
      </c>
      <c r="D538" s="52">
        <v>442819186</v>
      </c>
      <c r="E538" s="52">
        <v>0</v>
      </c>
      <c r="F538" s="52">
        <v>875691200</v>
      </c>
      <c r="G538" s="52">
        <v>1728320000</v>
      </c>
      <c r="H538" s="52">
        <v>8562534386</v>
      </c>
      <c r="I538" s="52">
        <v>0</v>
      </c>
      <c r="J538" s="52">
        <v>0</v>
      </c>
      <c r="K538" s="52">
        <v>0</v>
      </c>
      <c r="L538" s="52">
        <v>0</v>
      </c>
      <c r="M538" s="52">
        <v>0</v>
      </c>
      <c r="N538" s="52">
        <v>0</v>
      </c>
      <c r="O538" s="52">
        <v>0</v>
      </c>
      <c r="P538" s="52">
        <v>0</v>
      </c>
      <c r="Q538" s="45">
        <v>8562534386</v>
      </c>
      <c r="R538" s="40">
        <v>100</v>
      </c>
      <c r="S538" s="40">
        <v>8562534386</v>
      </c>
      <c r="T538" s="40">
        <v>100</v>
      </c>
      <c r="U538" s="40">
        <v>8562534386</v>
      </c>
      <c r="V538" s="40">
        <v>100</v>
      </c>
      <c r="W538" s="40">
        <v>0</v>
      </c>
      <c r="X538" s="40">
        <v>0</v>
      </c>
      <c r="Y538" s="40">
        <v>0</v>
      </c>
    </row>
    <row r="539" spans="1:25" ht="15.75" x14ac:dyDescent="0.25">
      <c r="A539" s="41" t="s">
        <v>1262</v>
      </c>
      <c r="B539" s="46" t="s">
        <v>1263</v>
      </c>
      <c r="C539" s="45">
        <v>328320000</v>
      </c>
      <c r="D539" s="45">
        <v>0</v>
      </c>
      <c r="E539" s="45">
        <v>0</v>
      </c>
      <c r="F539" s="45">
        <v>0</v>
      </c>
      <c r="G539" s="45">
        <v>328320000</v>
      </c>
      <c r="H539" s="45">
        <v>0</v>
      </c>
      <c r="I539" s="45">
        <v>0</v>
      </c>
      <c r="J539" s="45">
        <v>0</v>
      </c>
      <c r="K539" s="45">
        <v>0</v>
      </c>
      <c r="L539" s="45">
        <v>0</v>
      </c>
      <c r="M539" s="45">
        <v>0</v>
      </c>
      <c r="N539" s="45">
        <v>0</v>
      </c>
      <c r="O539" s="45">
        <v>0</v>
      </c>
      <c r="P539" s="45">
        <v>0</v>
      </c>
      <c r="Q539" s="45">
        <v>0</v>
      </c>
      <c r="R539" s="40">
        <v>0</v>
      </c>
      <c r="S539" s="40">
        <v>0</v>
      </c>
      <c r="T539" s="40">
        <v>0</v>
      </c>
      <c r="U539" s="40">
        <v>0</v>
      </c>
      <c r="V539" s="40">
        <v>0</v>
      </c>
      <c r="W539" s="40">
        <v>0</v>
      </c>
      <c r="X539" s="40">
        <v>0</v>
      </c>
      <c r="Y539" s="40">
        <v>0</v>
      </c>
    </row>
    <row r="540" spans="1:25" ht="26.25" x14ac:dyDescent="0.25">
      <c r="A540" s="41" t="s">
        <v>1264</v>
      </c>
      <c r="B540" s="46" t="s">
        <v>1265</v>
      </c>
      <c r="C540" s="45">
        <v>1000000000</v>
      </c>
      <c r="D540" s="45">
        <v>0</v>
      </c>
      <c r="E540" s="45">
        <v>0</v>
      </c>
      <c r="F540" s="45">
        <v>0</v>
      </c>
      <c r="G540" s="45">
        <v>900000000</v>
      </c>
      <c r="H540" s="45">
        <v>100000000</v>
      </c>
      <c r="I540" s="45">
        <v>0</v>
      </c>
      <c r="J540" s="45">
        <v>0</v>
      </c>
      <c r="K540" s="45">
        <v>0</v>
      </c>
      <c r="L540" s="45">
        <v>0</v>
      </c>
      <c r="M540" s="45">
        <v>0</v>
      </c>
      <c r="N540" s="45">
        <v>0</v>
      </c>
      <c r="O540" s="45">
        <v>0</v>
      </c>
      <c r="P540" s="45">
        <v>0</v>
      </c>
      <c r="Q540" s="45">
        <v>100000000</v>
      </c>
      <c r="R540" s="40">
        <v>100</v>
      </c>
      <c r="S540" s="40">
        <v>100000000</v>
      </c>
      <c r="T540" s="40">
        <v>100</v>
      </c>
      <c r="U540" s="40">
        <v>100000000</v>
      </c>
      <c r="V540" s="40">
        <v>100</v>
      </c>
      <c r="W540" s="40">
        <v>0</v>
      </c>
      <c r="X540" s="40">
        <v>0</v>
      </c>
      <c r="Y540" s="40">
        <v>0</v>
      </c>
    </row>
    <row r="541" spans="1:25" ht="15.75" x14ac:dyDescent="0.25">
      <c r="A541" s="41" t="s">
        <v>1266</v>
      </c>
      <c r="B541" s="46" t="s">
        <v>1267</v>
      </c>
      <c r="C541" s="45">
        <v>200000000</v>
      </c>
      <c r="D541" s="45">
        <v>0</v>
      </c>
      <c r="E541" s="45">
        <v>0</v>
      </c>
      <c r="F541" s="45">
        <v>0</v>
      </c>
      <c r="G541" s="45">
        <v>100000000</v>
      </c>
      <c r="H541" s="45">
        <v>100000000</v>
      </c>
      <c r="I541" s="45">
        <v>0</v>
      </c>
      <c r="J541" s="45">
        <v>0</v>
      </c>
      <c r="K541" s="45">
        <v>0</v>
      </c>
      <c r="L541" s="45">
        <v>0</v>
      </c>
      <c r="M541" s="45">
        <v>0</v>
      </c>
      <c r="N541" s="45">
        <v>0</v>
      </c>
      <c r="O541" s="45">
        <v>0</v>
      </c>
      <c r="P541" s="45">
        <v>0</v>
      </c>
      <c r="Q541" s="45">
        <v>100000000</v>
      </c>
      <c r="R541" s="40">
        <v>100</v>
      </c>
      <c r="S541" s="40">
        <v>100000000</v>
      </c>
      <c r="T541" s="40">
        <v>100</v>
      </c>
      <c r="U541" s="40">
        <v>100000000</v>
      </c>
      <c r="V541" s="40">
        <v>100</v>
      </c>
      <c r="W541" s="40">
        <v>0</v>
      </c>
      <c r="X541" s="40">
        <v>0</v>
      </c>
      <c r="Y541" s="40">
        <v>0</v>
      </c>
    </row>
    <row r="542" spans="1:25" ht="15.75" x14ac:dyDescent="0.25">
      <c r="A542" s="41" t="s">
        <v>1268</v>
      </c>
      <c r="B542" s="46" t="s">
        <v>1269</v>
      </c>
      <c r="C542" s="45">
        <v>6288080000</v>
      </c>
      <c r="D542" s="45">
        <v>0</v>
      </c>
      <c r="E542" s="45">
        <v>0</v>
      </c>
      <c r="F542" s="45">
        <v>0</v>
      </c>
      <c r="G542" s="45">
        <v>0</v>
      </c>
      <c r="H542" s="45">
        <v>6288080000</v>
      </c>
      <c r="I542" s="45">
        <v>0</v>
      </c>
      <c r="J542" s="45">
        <v>0</v>
      </c>
      <c r="K542" s="45">
        <v>0</v>
      </c>
      <c r="L542" s="45">
        <v>0</v>
      </c>
      <c r="M542" s="45">
        <v>0</v>
      </c>
      <c r="N542" s="45">
        <v>0</v>
      </c>
      <c r="O542" s="45">
        <v>0</v>
      </c>
      <c r="P542" s="45">
        <v>0</v>
      </c>
      <c r="Q542" s="45">
        <v>6288080000</v>
      </c>
      <c r="R542" s="40">
        <v>100</v>
      </c>
      <c r="S542" s="40">
        <v>6288080000</v>
      </c>
      <c r="T542" s="40">
        <v>100</v>
      </c>
      <c r="U542" s="40">
        <v>6288080000</v>
      </c>
      <c r="V542" s="40">
        <v>100</v>
      </c>
      <c r="W542" s="40">
        <v>0</v>
      </c>
      <c r="X542" s="40">
        <v>0</v>
      </c>
      <c r="Y542" s="40">
        <v>0</v>
      </c>
    </row>
    <row r="543" spans="1:25" ht="15.75" x14ac:dyDescent="0.25">
      <c r="A543" s="41" t="s">
        <v>1270</v>
      </c>
      <c r="B543" s="46" t="s">
        <v>1271</v>
      </c>
      <c r="C543" s="45">
        <v>577972000</v>
      </c>
      <c r="D543" s="45">
        <v>0</v>
      </c>
      <c r="E543" s="45">
        <v>0</v>
      </c>
      <c r="F543" s="45">
        <v>0</v>
      </c>
      <c r="G543" s="45">
        <v>0</v>
      </c>
      <c r="H543" s="45">
        <v>577972000</v>
      </c>
      <c r="I543" s="45">
        <v>0</v>
      </c>
      <c r="J543" s="45">
        <v>0</v>
      </c>
      <c r="K543" s="45">
        <v>0</v>
      </c>
      <c r="L543" s="45">
        <v>0</v>
      </c>
      <c r="M543" s="45">
        <v>0</v>
      </c>
      <c r="N543" s="45">
        <v>0</v>
      </c>
      <c r="O543" s="45">
        <v>0</v>
      </c>
      <c r="P543" s="45">
        <v>0</v>
      </c>
      <c r="Q543" s="45">
        <v>577972000</v>
      </c>
      <c r="R543" s="40">
        <v>100</v>
      </c>
      <c r="S543" s="40">
        <v>577972000</v>
      </c>
      <c r="T543" s="40">
        <v>100</v>
      </c>
      <c r="U543" s="40">
        <v>577972000</v>
      </c>
      <c r="V543" s="40">
        <v>100</v>
      </c>
      <c r="W543" s="40">
        <v>0</v>
      </c>
      <c r="X543" s="40">
        <v>0</v>
      </c>
      <c r="Y543" s="40">
        <v>0</v>
      </c>
    </row>
    <row r="544" spans="1:25" ht="15.75" x14ac:dyDescent="0.25">
      <c r="A544" s="41" t="s">
        <v>1272</v>
      </c>
      <c r="B544" s="46" t="s">
        <v>1273</v>
      </c>
      <c r="C544" s="45">
        <v>577972000</v>
      </c>
      <c r="D544" s="45">
        <v>0</v>
      </c>
      <c r="E544" s="45">
        <v>0</v>
      </c>
      <c r="F544" s="45">
        <v>0</v>
      </c>
      <c r="G544" s="45">
        <v>0</v>
      </c>
      <c r="H544" s="45">
        <v>577972000</v>
      </c>
      <c r="I544" s="45">
        <v>0</v>
      </c>
      <c r="J544" s="45">
        <v>0</v>
      </c>
      <c r="K544" s="45">
        <v>0</v>
      </c>
      <c r="L544" s="45">
        <v>0</v>
      </c>
      <c r="M544" s="45">
        <v>0</v>
      </c>
      <c r="N544" s="45">
        <v>0</v>
      </c>
      <c r="O544" s="45">
        <v>0</v>
      </c>
      <c r="P544" s="45">
        <v>0</v>
      </c>
      <c r="Q544" s="45">
        <v>577972000</v>
      </c>
      <c r="R544" s="40">
        <v>100</v>
      </c>
      <c r="S544" s="40">
        <v>577972000</v>
      </c>
      <c r="T544" s="40">
        <v>100</v>
      </c>
      <c r="U544" s="40">
        <v>577972000</v>
      </c>
      <c r="V544" s="40">
        <v>100</v>
      </c>
      <c r="W544" s="40">
        <v>0</v>
      </c>
      <c r="X544" s="40">
        <v>0</v>
      </c>
      <c r="Y544" s="40">
        <v>0</v>
      </c>
    </row>
    <row r="545" spans="1:25" ht="15.75" x14ac:dyDescent="0.25">
      <c r="A545" s="41" t="s">
        <v>1274</v>
      </c>
      <c r="B545" s="46" t="s">
        <v>1275</v>
      </c>
      <c r="C545" s="45">
        <v>0</v>
      </c>
      <c r="D545" s="45">
        <v>0</v>
      </c>
      <c r="E545" s="45">
        <v>0</v>
      </c>
      <c r="F545" s="45">
        <v>400000000</v>
      </c>
      <c r="G545" s="45">
        <v>400000000</v>
      </c>
      <c r="H545" s="45">
        <v>0</v>
      </c>
      <c r="I545" s="45">
        <v>0</v>
      </c>
      <c r="J545" s="45">
        <v>0</v>
      </c>
      <c r="K545" s="45">
        <v>0</v>
      </c>
      <c r="L545" s="45">
        <v>0</v>
      </c>
      <c r="M545" s="45">
        <v>0</v>
      </c>
      <c r="N545" s="45">
        <v>0</v>
      </c>
      <c r="O545" s="45">
        <v>0</v>
      </c>
      <c r="P545" s="45">
        <v>0</v>
      </c>
      <c r="Q545" s="45">
        <v>0</v>
      </c>
      <c r="R545" s="40">
        <v>0</v>
      </c>
      <c r="S545" s="40">
        <v>0</v>
      </c>
      <c r="T545" s="40">
        <v>0</v>
      </c>
      <c r="U545" s="40">
        <v>0</v>
      </c>
      <c r="V545" s="40">
        <v>0</v>
      </c>
      <c r="W545" s="40">
        <v>0</v>
      </c>
      <c r="X545" s="40">
        <v>0</v>
      </c>
      <c r="Y545" s="40">
        <v>0</v>
      </c>
    </row>
    <row r="546" spans="1:25" ht="26.25" x14ac:dyDescent="0.25">
      <c r="A546" s="41" t="s">
        <v>1276</v>
      </c>
      <c r="B546" s="46" t="s">
        <v>1277</v>
      </c>
      <c r="C546" s="45">
        <v>0</v>
      </c>
      <c r="D546" s="45">
        <v>15554290</v>
      </c>
      <c r="E546" s="45">
        <v>0</v>
      </c>
      <c r="F546" s="45">
        <v>0</v>
      </c>
      <c r="G546" s="45">
        <v>0</v>
      </c>
      <c r="H546" s="45">
        <v>15554290</v>
      </c>
      <c r="I546" s="45">
        <v>0</v>
      </c>
      <c r="J546" s="45">
        <v>0</v>
      </c>
      <c r="K546" s="45">
        <v>0</v>
      </c>
      <c r="L546" s="45">
        <v>0</v>
      </c>
      <c r="M546" s="45">
        <v>0</v>
      </c>
      <c r="N546" s="45">
        <v>0</v>
      </c>
      <c r="O546" s="45">
        <v>0</v>
      </c>
      <c r="P546" s="45">
        <v>0</v>
      </c>
      <c r="Q546" s="45">
        <v>15554290</v>
      </c>
      <c r="R546" s="40">
        <v>100</v>
      </c>
      <c r="S546" s="40">
        <v>15554290</v>
      </c>
      <c r="T546" s="40">
        <v>100</v>
      </c>
      <c r="U546" s="40">
        <v>15554290</v>
      </c>
      <c r="V546" s="40">
        <v>100</v>
      </c>
      <c r="W546" s="40">
        <v>0</v>
      </c>
      <c r="X546" s="40">
        <v>0</v>
      </c>
      <c r="Y546" s="40">
        <v>0</v>
      </c>
    </row>
    <row r="547" spans="1:25" ht="26.25" x14ac:dyDescent="0.25">
      <c r="A547" s="41" t="s">
        <v>1278</v>
      </c>
      <c r="B547" s="46" t="s">
        <v>1279</v>
      </c>
      <c r="C547" s="45">
        <v>0</v>
      </c>
      <c r="D547" s="45">
        <v>214665033</v>
      </c>
      <c r="E547" s="45">
        <v>0</v>
      </c>
      <c r="F547" s="45">
        <v>0</v>
      </c>
      <c r="G547" s="45">
        <v>0</v>
      </c>
      <c r="H547" s="45">
        <v>214665033</v>
      </c>
      <c r="I547" s="45">
        <v>0</v>
      </c>
      <c r="J547" s="45">
        <v>0</v>
      </c>
      <c r="K547" s="45">
        <v>0</v>
      </c>
      <c r="L547" s="45">
        <v>0</v>
      </c>
      <c r="M547" s="45">
        <v>0</v>
      </c>
      <c r="N547" s="45">
        <v>0</v>
      </c>
      <c r="O547" s="45">
        <v>0</v>
      </c>
      <c r="P547" s="45">
        <v>0</v>
      </c>
      <c r="Q547" s="45">
        <v>214665033</v>
      </c>
      <c r="R547" s="40">
        <v>100</v>
      </c>
      <c r="S547" s="40">
        <v>214665033</v>
      </c>
      <c r="T547" s="40">
        <v>100</v>
      </c>
      <c r="U547" s="40">
        <v>214665033</v>
      </c>
      <c r="V547" s="40">
        <v>100</v>
      </c>
      <c r="W547" s="40">
        <v>0</v>
      </c>
      <c r="X547" s="40">
        <v>0</v>
      </c>
      <c r="Y547" s="40">
        <v>0</v>
      </c>
    </row>
    <row r="548" spans="1:25" ht="26.25" x14ac:dyDescent="0.25">
      <c r="A548" s="41" t="s">
        <v>1280</v>
      </c>
      <c r="B548" s="46" t="s">
        <v>1281</v>
      </c>
      <c r="C548" s="45">
        <v>0</v>
      </c>
      <c r="D548" s="45">
        <v>212599863</v>
      </c>
      <c r="E548" s="45">
        <v>0</v>
      </c>
      <c r="F548" s="45">
        <v>0</v>
      </c>
      <c r="G548" s="45">
        <v>0</v>
      </c>
      <c r="H548" s="45">
        <v>212599863</v>
      </c>
      <c r="I548" s="45">
        <v>0</v>
      </c>
      <c r="J548" s="45">
        <v>0</v>
      </c>
      <c r="K548" s="45">
        <v>0</v>
      </c>
      <c r="L548" s="45">
        <v>0</v>
      </c>
      <c r="M548" s="45">
        <v>0</v>
      </c>
      <c r="N548" s="45">
        <v>0</v>
      </c>
      <c r="O548" s="45">
        <v>0</v>
      </c>
      <c r="P548" s="45">
        <v>0</v>
      </c>
      <c r="Q548" s="45">
        <v>212599863</v>
      </c>
      <c r="R548" s="40">
        <v>100</v>
      </c>
      <c r="S548" s="40">
        <v>212599863</v>
      </c>
      <c r="T548" s="40">
        <v>100</v>
      </c>
      <c r="U548" s="40">
        <v>212599863</v>
      </c>
      <c r="V548" s="40">
        <v>100</v>
      </c>
      <c r="W548" s="40">
        <v>0</v>
      </c>
      <c r="X548" s="40">
        <v>0</v>
      </c>
      <c r="Y548" s="40">
        <v>0</v>
      </c>
    </row>
    <row r="549" spans="1:25" ht="15.75" x14ac:dyDescent="0.25">
      <c r="A549" s="41" t="s">
        <v>1282</v>
      </c>
      <c r="B549" s="46" t="s">
        <v>1283</v>
      </c>
      <c r="C549" s="45">
        <v>0</v>
      </c>
      <c r="D549" s="45">
        <v>0</v>
      </c>
      <c r="E549" s="45">
        <v>0</v>
      </c>
      <c r="F549" s="45">
        <v>110390000</v>
      </c>
      <c r="G549" s="45">
        <v>0</v>
      </c>
      <c r="H549" s="45">
        <v>110390000</v>
      </c>
      <c r="I549" s="45">
        <v>0</v>
      </c>
      <c r="J549" s="45">
        <v>0</v>
      </c>
      <c r="K549" s="45">
        <v>0</v>
      </c>
      <c r="L549" s="45">
        <v>0</v>
      </c>
      <c r="M549" s="45">
        <v>0</v>
      </c>
      <c r="N549" s="45">
        <v>0</v>
      </c>
      <c r="O549" s="45">
        <v>0</v>
      </c>
      <c r="P549" s="45">
        <v>0</v>
      </c>
      <c r="Q549" s="45">
        <v>110390000</v>
      </c>
      <c r="R549" s="40">
        <v>100</v>
      </c>
      <c r="S549" s="40">
        <v>110390000</v>
      </c>
      <c r="T549" s="40">
        <v>100</v>
      </c>
      <c r="U549" s="40">
        <v>110390000</v>
      </c>
      <c r="V549" s="40">
        <v>100</v>
      </c>
      <c r="W549" s="40">
        <v>0</v>
      </c>
      <c r="X549" s="40">
        <v>0</v>
      </c>
      <c r="Y549" s="40">
        <v>0</v>
      </c>
    </row>
    <row r="550" spans="1:25" ht="15.75" x14ac:dyDescent="0.25">
      <c r="A550" s="41" t="s">
        <v>1284</v>
      </c>
      <c r="B550" s="46" t="s">
        <v>1285</v>
      </c>
      <c r="C550" s="45">
        <v>0</v>
      </c>
      <c r="D550" s="45">
        <v>0</v>
      </c>
      <c r="E550" s="45">
        <v>0</v>
      </c>
      <c r="F550" s="45">
        <v>365301200</v>
      </c>
      <c r="G550" s="45">
        <v>0</v>
      </c>
      <c r="H550" s="45">
        <v>365301200</v>
      </c>
      <c r="I550" s="45">
        <v>0</v>
      </c>
      <c r="J550" s="45">
        <v>0</v>
      </c>
      <c r="K550" s="45">
        <v>0</v>
      </c>
      <c r="L550" s="45">
        <v>0</v>
      </c>
      <c r="M550" s="45">
        <v>0</v>
      </c>
      <c r="N550" s="45">
        <v>0</v>
      </c>
      <c r="O550" s="45">
        <v>0</v>
      </c>
      <c r="P550" s="45">
        <v>0</v>
      </c>
      <c r="Q550" s="45">
        <v>365301200</v>
      </c>
      <c r="R550" s="40">
        <v>100</v>
      </c>
      <c r="S550" s="40">
        <v>365301200</v>
      </c>
      <c r="T550" s="40">
        <v>100</v>
      </c>
      <c r="U550" s="40">
        <v>365301200</v>
      </c>
      <c r="V550" s="40">
        <v>100</v>
      </c>
      <c r="W550" s="40">
        <v>0</v>
      </c>
      <c r="X550" s="40">
        <v>0</v>
      </c>
      <c r="Y550" s="40">
        <v>0</v>
      </c>
    </row>
    <row r="551" spans="1:25" ht="15.75" x14ac:dyDescent="0.25">
      <c r="A551" s="50" t="s">
        <v>1286</v>
      </c>
      <c r="B551" s="51" t="s">
        <v>1287</v>
      </c>
      <c r="C551" s="52">
        <v>2200000000</v>
      </c>
      <c r="D551" s="52">
        <v>0</v>
      </c>
      <c r="E551" s="52">
        <v>0</v>
      </c>
      <c r="F551" s="52">
        <v>413918800</v>
      </c>
      <c r="G551" s="52">
        <v>1300000000</v>
      </c>
      <c r="H551" s="52">
        <v>1313918800</v>
      </c>
      <c r="I551" s="52">
        <v>892418000</v>
      </c>
      <c r="J551" s="52">
        <v>892418000</v>
      </c>
      <c r="K551" s="52">
        <v>721467000</v>
      </c>
      <c r="L551" s="52">
        <v>721467000</v>
      </c>
      <c r="M551" s="52">
        <v>96761999</v>
      </c>
      <c r="N551" s="52">
        <v>96761999</v>
      </c>
      <c r="O551" s="52">
        <v>96761999</v>
      </c>
      <c r="P551" s="52">
        <v>96761999</v>
      </c>
      <c r="Q551" s="45">
        <v>421500800</v>
      </c>
      <c r="R551" s="40">
        <v>32.079668850160296</v>
      </c>
      <c r="S551" s="40">
        <v>592451800</v>
      </c>
      <c r="T551" s="40">
        <v>45.090442423078194</v>
      </c>
      <c r="U551" s="40">
        <v>1217156801</v>
      </c>
      <c r="V551" s="40">
        <v>92.635618045803099</v>
      </c>
      <c r="W551" s="40">
        <v>170951000</v>
      </c>
      <c r="X551" s="40">
        <v>624705001</v>
      </c>
      <c r="Y551" s="40">
        <v>0</v>
      </c>
    </row>
    <row r="552" spans="1:25" ht="26.25" x14ac:dyDescent="0.25">
      <c r="A552" s="41" t="s">
        <v>1288</v>
      </c>
      <c r="B552" s="46" t="s">
        <v>1289</v>
      </c>
      <c r="C552" s="45">
        <v>2200000000</v>
      </c>
      <c r="D552" s="45">
        <v>0</v>
      </c>
      <c r="E552" s="45">
        <v>0</v>
      </c>
      <c r="F552" s="45">
        <v>0</v>
      </c>
      <c r="G552" s="45">
        <v>1300000000</v>
      </c>
      <c r="H552" s="45">
        <v>900000000</v>
      </c>
      <c r="I552" s="45">
        <v>892418000</v>
      </c>
      <c r="J552" s="45">
        <v>892418000</v>
      </c>
      <c r="K552" s="45">
        <v>721467000</v>
      </c>
      <c r="L552" s="45">
        <v>721467000</v>
      </c>
      <c r="M552" s="45">
        <v>96761999</v>
      </c>
      <c r="N552" s="45">
        <v>96761999</v>
      </c>
      <c r="O552" s="45">
        <v>96761999</v>
      </c>
      <c r="P552" s="45">
        <v>96761999</v>
      </c>
      <c r="Q552" s="45">
        <v>7582000</v>
      </c>
      <c r="R552" s="40">
        <v>0.842444444444444</v>
      </c>
      <c r="S552" s="40">
        <v>178533000</v>
      </c>
      <c r="T552" s="40">
        <v>19.837</v>
      </c>
      <c r="U552" s="40">
        <v>803238001</v>
      </c>
      <c r="V552" s="40">
        <v>89.2486667777778</v>
      </c>
      <c r="W552" s="40">
        <v>170951000</v>
      </c>
      <c r="X552" s="40">
        <v>624705001</v>
      </c>
      <c r="Y552" s="40">
        <v>0</v>
      </c>
    </row>
    <row r="553" spans="1:25" ht="15.75" x14ac:dyDescent="0.25">
      <c r="A553" s="41" t="s">
        <v>1290</v>
      </c>
      <c r="B553" s="46" t="s">
        <v>1291</v>
      </c>
      <c r="C553" s="45">
        <v>0</v>
      </c>
      <c r="D553" s="45">
        <v>0</v>
      </c>
      <c r="E553" s="45">
        <v>0</v>
      </c>
      <c r="F553" s="45">
        <v>413918800</v>
      </c>
      <c r="G553" s="45">
        <v>0</v>
      </c>
      <c r="H553" s="45">
        <v>413918800</v>
      </c>
      <c r="I553" s="45">
        <v>0</v>
      </c>
      <c r="J553" s="45">
        <v>0</v>
      </c>
      <c r="K553" s="45">
        <v>0</v>
      </c>
      <c r="L553" s="45">
        <v>0</v>
      </c>
      <c r="M553" s="45">
        <v>0</v>
      </c>
      <c r="N553" s="45">
        <v>0</v>
      </c>
      <c r="O553" s="45">
        <v>0</v>
      </c>
      <c r="P553" s="45">
        <v>0</v>
      </c>
      <c r="Q553" s="45">
        <v>413918800</v>
      </c>
      <c r="R553" s="40">
        <v>100</v>
      </c>
      <c r="S553" s="40">
        <v>413918800</v>
      </c>
      <c r="T553" s="40">
        <v>100</v>
      </c>
      <c r="U553" s="40">
        <v>413918800</v>
      </c>
      <c r="V553" s="40">
        <v>100</v>
      </c>
      <c r="W553" s="40">
        <v>0</v>
      </c>
      <c r="X553" s="40">
        <v>0</v>
      </c>
      <c r="Y553" s="40">
        <v>0</v>
      </c>
    </row>
    <row r="554" spans="1:25" ht="15.75" x14ac:dyDescent="0.25">
      <c r="A554" s="50" t="s">
        <v>1292</v>
      </c>
      <c r="B554" s="51" t="s">
        <v>1293</v>
      </c>
      <c r="C554" s="52">
        <v>200000000</v>
      </c>
      <c r="D554" s="52">
        <v>0</v>
      </c>
      <c r="E554" s="52">
        <v>0</v>
      </c>
      <c r="F554" s="52">
        <v>3000000000</v>
      </c>
      <c r="G554" s="52">
        <v>1000000000</v>
      </c>
      <c r="H554" s="52">
        <v>2200000000</v>
      </c>
      <c r="I554" s="52">
        <v>2103042000</v>
      </c>
      <c r="J554" s="52">
        <v>2103042000</v>
      </c>
      <c r="K554" s="52">
        <v>2011835000</v>
      </c>
      <c r="L554" s="52">
        <v>2011835000</v>
      </c>
      <c r="M554" s="52">
        <v>888533992</v>
      </c>
      <c r="N554" s="52">
        <v>888533992</v>
      </c>
      <c r="O554" s="52">
        <v>888533992</v>
      </c>
      <c r="P554" s="52">
        <v>888533992</v>
      </c>
      <c r="Q554" s="45">
        <v>96958000</v>
      </c>
      <c r="R554" s="40">
        <v>4.4071818181818196</v>
      </c>
      <c r="S554" s="40">
        <v>188165000</v>
      </c>
      <c r="T554" s="40">
        <v>8.5529545454545506</v>
      </c>
      <c r="U554" s="40">
        <v>1311466008</v>
      </c>
      <c r="V554" s="40">
        <v>59.612091272727298</v>
      </c>
      <c r="W554" s="40">
        <v>91207000</v>
      </c>
      <c r="X554" s="40">
        <v>1123301008</v>
      </c>
      <c r="Y554" s="40">
        <v>0</v>
      </c>
    </row>
    <row r="555" spans="1:25" ht="15.75" x14ac:dyDescent="0.25">
      <c r="A555" s="41" t="s">
        <v>1294</v>
      </c>
      <c r="B555" s="46" t="s">
        <v>1295</v>
      </c>
      <c r="C555" s="45">
        <v>200000000</v>
      </c>
      <c r="D555" s="45">
        <v>0</v>
      </c>
      <c r="E555" s="45">
        <v>0</v>
      </c>
      <c r="F555" s="45">
        <v>1800000000</v>
      </c>
      <c r="G555" s="45">
        <v>0</v>
      </c>
      <c r="H555" s="45">
        <v>2000000000</v>
      </c>
      <c r="I555" s="45">
        <v>1995382000</v>
      </c>
      <c r="J555" s="45">
        <v>1995382000</v>
      </c>
      <c r="K555" s="45">
        <v>1991535000</v>
      </c>
      <c r="L555" s="45">
        <v>1991535000</v>
      </c>
      <c r="M555" s="45">
        <v>888533992</v>
      </c>
      <c r="N555" s="45">
        <v>888533992</v>
      </c>
      <c r="O555" s="45">
        <v>888533992</v>
      </c>
      <c r="P555" s="45">
        <v>888533992</v>
      </c>
      <c r="Q555" s="45">
        <v>4618000</v>
      </c>
      <c r="R555" s="40">
        <v>0.23090000000000002</v>
      </c>
      <c r="S555" s="40">
        <v>8465000</v>
      </c>
      <c r="T555" s="40">
        <v>0.42324999999999996</v>
      </c>
      <c r="U555" s="40">
        <v>1111466008</v>
      </c>
      <c r="V555" s="40">
        <v>55.573300400000001</v>
      </c>
      <c r="W555" s="40">
        <v>3847000</v>
      </c>
      <c r="X555" s="40">
        <v>1103001008</v>
      </c>
      <c r="Y555" s="40">
        <v>0</v>
      </c>
    </row>
    <row r="556" spans="1:25" ht="15.75" x14ac:dyDescent="0.25">
      <c r="A556" s="41" t="s">
        <v>1296</v>
      </c>
      <c r="B556" s="46" t="s">
        <v>1297</v>
      </c>
      <c r="C556" s="45">
        <v>0</v>
      </c>
      <c r="D556" s="45">
        <v>0</v>
      </c>
      <c r="E556" s="45">
        <v>0</v>
      </c>
      <c r="F556" s="45">
        <v>175691200</v>
      </c>
      <c r="G556" s="45">
        <v>0</v>
      </c>
      <c r="H556" s="45">
        <v>175691200</v>
      </c>
      <c r="I556" s="45">
        <v>107660000</v>
      </c>
      <c r="J556" s="45">
        <v>107660000</v>
      </c>
      <c r="K556" s="45">
        <v>20300000</v>
      </c>
      <c r="L556" s="45">
        <v>20300000</v>
      </c>
      <c r="M556" s="45">
        <v>0</v>
      </c>
      <c r="N556" s="45">
        <v>0</v>
      </c>
      <c r="O556" s="45">
        <v>0</v>
      </c>
      <c r="P556" s="45">
        <v>0</v>
      </c>
      <c r="Q556" s="45">
        <v>68031200</v>
      </c>
      <c r="R556" s="40">
        <v>38.722030471645695</v>
      </c>
      <c r="S556" s="40">
        <v>155391200</v>
      </c>
      <c r="T556" s="40">
        <v>88.445636434835691</v>
      </c>
      <c r="U556" s="40">
        <v>175691200</v>
      </c>
      <c r="V556" s="40">
        <v>100</v>
      </c>
      <c r="W556" s="40">
        <v>87360000</v>
      </c>
      <c r="X556" s="40">
        <v>20300000</v>
      </c>
      <c r="Y556" s="40">
        <v>0</v>
      </c>
    </row>
    <row r="557" spans="1:25" ht="15.75" x14ac:dyDescent="0.25">
      <c r="A557" s="41" t="s">
        <v>1298</v>
      </c>
      <c r="B557" s="46" t="s">
        <v>1299</v>
      </c>
      <c r="C557" s="45">
        <v>0</v>
      </c>
      <c r="D557" s="45">
        <v>0</v>
      </c>
      <c r="E557" s="45">
        <v>0</v>
      </c>
      <c r="F557" s="45">
        <v>524308800</v>
      </c>
      <c r="G557" s="45">
        <v>524308800</v>
      </c>
      <c r="H557" s="45">
        <v>0</v>
      </c>
      <c r="I557" s="45">
        <v>0</v>
      </c>
      <c r="J557" s="45">
        <v>0</v>
      </c>
      <c r="K557" s="45">
        <v>0</v>
      </c>
      <c r="L557" s="45">
        <v>0</v>
      </c>
      <c r="M557" s="45">
        <v>0</v>
      </c>
      <c r="N557" s="45">
        <v>0</v>
      </c>
      <c r="O557" s="45">
        <v>0</v>
      </c>
      <c r="P557" s="45">
        <v>0</v>
      </c>
      <c r="Q557" s="45">
        <v>0</v>
      </c>
      <c r="R557" s="40">
        <v>0</v>
      </c>
      <c r="S557" s="40">
        <v>0</v>
      </c>
      <c r="T557" s="40">
        <v>0</v>
      </c>
      <c r="U557" s="40">
        <v>0</v>
      </c>
      <c r="V557" s="40">
        <v>0</v>
      </c>
      <c r="W557" s="40">
        <v>0</v>
      </c>
      <c r="X557" s="40">
        <v>0</v>
      </c>
      <c r="Y557" s="40">
        <v>0</v>
      </c>
    </row>
    <row r="558" spans="1:25" ht="26.25" x14ac:dyDescent="0.25">
      <c r="A558" s="41" t="s">
        <v>1300</v>
      </c>
      <c r="B558" s="46" t="s">
        <v>1301</v>
      </c>
      <c r="C558" s="45">
        <v>0</v>
      </c>
      <c r="D558" s="45">
        <v>0</v>
      </c>
      <c r="E558" s="45">
        <v>0</v>
      </c>
      <c r="F558" s="45">
        <v>500000000</v>
      </c>
      <c r="G558" s="45">
        <v>475691200</v>
      </c>
      <c r="H558" s="45">
        <v>24308800</v>
      </c>
      <c r="I558" s="45">
        <v>0</v>
      </c>
      <c r="J558" s="45">
        <v>0</v>
      </c>
      <c r="K558" s="45">
        <v>0</v>
      </c>
      <c r="L558" s="45">
        <v>0</v>
      </c>
      <c r="M558" s="45">
        <v>0</v>
      </c>
      <c r="N558" s="45">
        <v>0</v>
      </c>
      <c r="O558" s="45">
        <v>0</v>
      </c>
      <c r="P558" s="45">
        <v>0</v>
      </c>
      <c r="Q558" s="45">
        <v>24308800</v>
      </c>
      <c r="R558" s="40">
        <v>100</v>
      </c>
      <c r="S558" s="40">
        <v>24308800</v>
      </c>
      <c r="T558" s="40">
        <v>100</v>
      </c>
      <c r="U558" s="40">
        <v>24308800</v>
      </c>
      <c r="V558" s="40">
        <v>100</v>
      </c>
      <c r="W558" s="40">
        <v>0</v>
      </c>
      <c r="X558" s="40">
        <v>0</v>
      </c>
      <c r="Y558" s="40">
        <v>0</v>
      </c>
    </row>
    <row r="559" spans="1:25" ht="26.25" x14ac:dyDescent="0.25">
      <c r="A559" s="50" t="s">
        <v>1302</v>
      </c>
      <c r="B559" s="51" t="s">
        <v>1303</v>
      </c>
      <c r="C559" s="52">
        <v>0</v>
      </c>
      <c r="D559" s="52">
        <v>0</v>
      </c>
      <c r="E559" s="52">
        <v>0</v>
      </c>
      <c r="F559" s="52">
        <v>828320000</v>
      </c>
      <c r="G559" s="52">
        <v>0</v>
      </c>
      <c r="H559" s="52">
        <v>828320000</v>
      </c>
      <c r="I559" s="52">
        <v>580000000</v>
      </c>
      <c r="J559" s="52">
        <v>580000000</v>
      </c>
      <c r="K559" s="52">
        <v>0</v>
      </c>
      <c r="L559" s="52">
        <v>0</v>
      </c>
      <c r="M559" s="52">
        <v>0</v>
      </c>
      <c r="N559" s="52">
        <v>0</v>
      </c>
      <c r="O559" s="52">
        <v>0</v>
      </c>
      <c r="P559" s="52">
        <v>0</v>
      </c>
      <c r="Q559" s="45">
        <v>248320000</v>
      </c>
      <c r="R559" s="40">
        <v>29.9787521730732</v>
      </c>
      <c r="S559" s="40">
        <v>828320000</v>
      </c>
      <c r="T559" s="40">
        <v>100</v>
      </c>
      <c r="U559" s="40">
        <v>828320000</v>
      </c>
      <c r="V559" s="40">
        <v>100</v>
      </c>
      <c r="W559" s="40">
        <v>580000000</v>
      </c>
      <c r="X559" s="40">
        <v>0</v>
      </c>
      <c r="Y559" s="40">
        <v>0</v>
      </c>
    </row>
    <row r="560" spans="1:25" ht="15.75" x14ac:dyDescent="0.25">
      <c r="A560" s="41" t="s">
        <v>1304</v>
      </c>
      <c r="B560" s="46" t="s">
        <v>1305</v>
      </c>
      <c r="C560" s="45">
        <v>0</v>
      </c>
      <c r="D560" s="45">
        <v>0</v>
      </c>
      <c r="E560" s="45">
        <v>0</v>
      </c>
      <c r="F560" s="45">
        <v>400000000</v>
      </c>
      <c r="G560" s="45">
        <v>0</v>
      </c>
      <c r="H560" s="45">
        <v>400000000</v>
      </c>
      <c r="I560" s="45">
        <v>400000000</v>
      </c>
      <c r="J560" s="45">
        <v>400000000</v>
      </c>
      <c r="K560" s="45">
        <v>0</v>
      </c>
      <c r="L560" s="45">
        <v>0</v>
      </c>
      <c r="M560" s="45">
        <v>0</v>
      </c>
      <c r="N560" s="45">
        <v>0</v>
      </c>
      <c r="O560" s="45">
        <v>0</v>
      </c>
      <c r="P560" s="45">
        <v>0</v>
      </c>
      <c r="Q560" s="45">
        <v>0</v>
      </c>
      <c r="R560" s="40">
        <v>0</v>
      </c>
      <c r="S560" s="40">
        <v>400000000</v>
      </c>
      <c r="T560" s="40">
        <v>100</v>
      </c>
      <c r="U560" s="40">
        <v>400000000</v>
      </c>
      <c r="V560" s="40">
        <v>100</v>
      </c>
      <c r="W560" s="40">
        <v>400000000</v>
      </c>
      <c r="X560" s="40">
        <v>0</v>
      </c>
      <c r="Y560" s="40">
        <v>0</v>
      </c>
    </row>
    <row r="561" spans="1:25" ht="15.75" x14ac:dyDescent="0.25">
      <c r="A561" s="41" t="s">
        <v>1306</v>
      </c>
      <c r="B561" s="46" t="s">
        <v>1307</v>
      </c>
      <c r="C561" s="45">
        <v>0</v>
      </c>
      <c r="D561" s="45">
        <v>0</v>
      </c>
      <c r="E561" s="45">
        <v>0</v>
      </c>
      <c r="F561" s="45">
        <v>180000000</v>
      </c>
      <c r="G561" s="45">
        <v>0</v>
      </c>
      <c r="H561" s="45">
        <v>180000000</v>
      </c>
      <c r="I561" s="45">
        <v>180000000</v>
      </c>
      <c r="J561" s="45">
        <v>180000000</v>
      </c>
      <c r="K561" s="45">
        <v>0</v>
      </c>
      <c r="L561" s="45">
        <v>0</v>
      </c>
      <c r="M561" s="45">
        <v>0</v>
      </c>
      <c r="N561" s="45">
        <v>0</v>
      </c>
      <c r="O561" s="45">
        <v>0</v>
      </c>
      <c r="P561" s="45">
        <v>0</v>
      </c>
      <c r="Q561" s="45">
        <v>0</v>
      </c>
      <c r="R561" s="40">
        <v>0</v>
      </c>
      <c r="S561" s="40">
        <v>180000000</v>
      </c>
      <c r="T561" s="40">
        <v>100</v>
      </c>
      <c r="U561" s="40">
        <v>180000000</v>
      </c>
      <c r="V561" s="40">
        <v>100</v>
      </c>
      <c r="W561" s="40">
        <v>180000000</v>
      </c>
      <c r="X561" s="40">
        <v>0</v>
      </c>
      <c r="Y561" s="40">
        <v>0</v>
      </c>
    </row>
    <row r="562" spans="1:25" ht="15.75" x14ac:dyDescent="0.25">
      <c r="A562" s="41" t="s">
        <v>1308</v>
      </c>
      <c r="B562" s="46" t="s">
        <v>1309</v>
      </c>
      <c r="C562" s="45">
        <v>0</v>
      </c>
      <c r="D562" s="45">
        <v>0</v>
      </c>
      <c r="E562" s="45">
        <v>0</v>
      </c>
      <c r="F562" s="45">
        <v>148320000</v>
      </c>
      <c r="G562" s="45">
        <v>0</v>
      </c>
      <c r="H562" s="45">
        <v>148320000</v>
      </c>
      <c r="I562" s="45">
        <v>0</v>
      </c>
      <c r="J562" s="45">
        <v>0</v>
      </c>
      <c r="K562" s="45">
        <v>0</v>
      </c>
      <c r="L562" s="45">
        <v>0</v>
      </c>
      <c r="M562" s="45">
        <v>0</v>
      </c>
      <c r="N562" s="45">
        <v>0</v>
      </c>
      <c r="O562" s="45">
        <v>0</v>
      </c>
      <c r="P562" s="45">
        <v>0</v>
      </c>
      <c r="Q562" s="45">
        <v>148320000</v>
      </c>
      <c r="R562" s="40">
        <v>100</v>
      </c>
      <c r="S562" s="40">
        <v>148320000</v>
      </c>
      <c r="T562" s="40">
        <v>100</v>
      </c>
      <c r="U562" s="40">
        <v>148320000</v>
      </c>
      <c r="V562" s="40">
        <v>100</v>
      </c>
      <c r="W562" s="40">
        <v>0</v>
      </c>
      <c r="X562" s="40">
        <v>0</v>
      </c>
      <c r="Y562" s="40">
        <v>0</v>
      </c>
    </row>
    <row r="563" spans="1:25" ht="15.75" x14ac:dyDescent="0.25">
      <c r="A563" s="41" t="s">
        <v>1310</v>
      </c>
      <c r="B563" s="46" t="s">
        <v>1311</v>
      </c>
      <c r="C563" s="45">
        <v>0</v>
      </c>
      <c r="D563" s="45">
        <v>0</v>
      </c>
      <c r="E563" s="45">
        <v>0</v>
      </c>
      <c r="F563" s="45">
        <v>100000000</v>
      </c>
      <c r="G563" s="45">
        <v>0</v>
      </c>
      <c r="H563" s="45">
        <v>100000000</v>
      </c>
      <c r="I563" s="45">
        <v>0</v>
      </c>
      <c r="J563" s="45">
        <v>0</v>
      </c>
      <c r="K563" s="45">
        <v>0</v>
      </c>
      <c r="L563" s="45">
        <v>0</v>
      </c>
      <c r="M563" s="45">
        <v>0</v>
      </c>
      <c r="N563" s="45">
        <v>0</v>
      </c>
      <c r="O563" s="45">
        <v>0</v>
      </c>
      <c r="P563" s="45">
        <v>0</v>
      </c>
      <c r="Q563" s="45">
        <v>100000000</v>
      </c>
      <c r="R563" s="40">
        <v>100</v>
      </c>
      <c r="S563" s="40">
        <v>100000000</v>
      </c>
      <c r="T563" s="40">
        <v>100</v>
      </c>
      <c r="U563" s="40">
        <v>100000000</v>
      </c>
      <c r="V563" s="40">
        <v>100</v>
      </c>
      <c r="W563" s="40">
        <v>0</v>
      </c>
      <c r="X563" s="40">
        <v>0</v>
      </c>
      <c r="Y563" s="40">
        <v>0</v>
      </c>
    </row>
    <row r="564" spans="1:25" ht="39" x14ac:dyDescent="0.25">
      <c r="A564" s="50" t="s">
        <v>1312</v>
      </c>
      <c r="B564" s="51" t="s">
        <v>1313</v>
      </c>
      <c r="C564" s="52">
        <v>933360000</v>
      </c>
      <c r="D564" s="52">
        <v>0</v>
      </c>
      <c r="E564" s="52">
        <v>0</v>
      </c>
      <c r="F564" s="52">
        <v>110390000</v>
      </c>
      <c r="G564" s="52">
        <v>0</v>
      </c>
      <c r="H564" s="52">
        <v>1043750000</v>
      </c>
      <c r="I564" s="52">
        <v>42559853</v>
      </c>
      <c r="J564" s="52">
        <v>42559853</v>
      </c>
      <c r="K564" s="52">
        <v>42559853</v>
      </c>
      <c r="L564" s="52">
        <v>42559853</v>
      </c>
      <c r="M564" s="52">
        <v>42559853</v>
      </c>
      <c r="N564" s="52">
        <v>42559853</v>
      </c>
      <c r="O564" s="52">
        <v>42559853</v>
      </c>
      <c r="P564" s="52">
        <v>42559853</v>
      </c>
      <c r="Q564" s="45">
        <v>1001190147</v>
      </c>
      <c r="R564" s="40">
        <v>95.922409293413196</v>
      </c>
      <c r="S564" s="40">
        <v>1001190147</v>
      </c>
      <c r="T564" s="40">
        <v>95.922409293413196</v>
      </c>
      <c r="U564" s="40">
        <v>1001190147</v>
      </c>
      <c r="V564" s="40">
        <v>95.922409293413196</v>
      </c>
      <c r="W564" s="40">
        <v>0</v>
      </c>
      <c r="X564" s="40">
        <v>0</v>
      </c>
      <c r="Y564" s="40">
        <v>0</v>
      </c>
    </row>
    <row r="565" spans="1:25" ht="15.75" x14ac:dyDescent="0.25">
      <c r="A565" s="41" t="s">
        <v>1314</v>
      </c>
      <c r="B565" s="46" t="s">
        <v>1315</v>
      </c>
      <c r="C565" s="45">
        <v>100000000</v>
      </c>
      <c r="D565" s="45">
        <v>0</v>
      </c>
      <c r="E565" s="45">
        <v>0</v>
      </c>
      <c r="F565" s="45">
        <v>0</v>
      </c>
      <c r="G565" s="45">
        <v>0</v>
      </c>
      <c r="H565" s="45">
        <v>100000000</v>
      </c>
      <c r="I565" s="45">
        <v>42559853</v>
      </c>
      <c r="J565" s="45">
        <v>42559853</v>
      </c>
      <c r="K565" s="45">
        <v>42559853</v>
      </c>
      <c r="L565" s="45">
        <v>42559853</v>
      </c>
      <c r="M565" s="45">
        <v>42559853</v>
      </c>
      <c r="N565" s="45">
        <v>42559853</v>
      </c>
      <c r="O565" s="45">
        <v>42559853</v>
      </c>
      <c r="P565" s="45">
        <v>42559853</v>
      </c>
      <c r="Q565" s="45">
        <v>57440147</v>
      </c>
      <c r="R565" s="40">
        <v>57.440146999999996</v>
      </c>
      <c r="S565" s="40">
        <v>57440147</v>
      </c>
      <c r="T565" s="40">
        <v>57.440146999999996</v>
      </c>
      <c r="U565" s="40">
        <v>57440147</v>
      </c>
      <c r="V565" s="40">
        <v>57.440146999999996</v>
      </c>
      <c r="W565" s="40">
        <v>0</v>
      </c>
      <c r="X565" s="40">
        <v>0</v>
      </c>
      <c r="Y565" s="40">
        <v>0</v>
      </c>
    </row>
    <row r="566" spans="1:25" ht="26.25" x14ac:dyDescent="0.25">
      <c r="A566" s="41" t="s">
        <v>1316</v>
      </c>
      <c r="B566" s="46" t="s">
        <v>1317</v>
      </c>
      <c r="C566" s="45">
        <v>833360000</v>
      </c>
      <c r="D566" s="45">
        <v>0</v>
      </c>
      <c r="E566" s="45">
        <v>0</v>
      </c>
      <c r="F566" s="45">
        <v>0</v>
      </c>
      <c r="G566" s="45">
        <v>0</v>
      </c>
      <c r="H566" s="45">
        <v>833360000</v>
      </c>
      <c r="I566" s="45">
        <v>0</v>
      </c>
      <c r="J566" s="45">
        <v>0</v>
      </c>
      <c r="K566" s="45">
        <v>0</v>
      </c>
      <c r="L566" s="45">
        <v>0</v>
      </c>
      <c r="M566" s="45">
        <v>0</v>
      </c>
      <c r="N566" s="45">
        <v>0</v>
      </c>
      <c r="O566" s="45">
        <v>0</v>
      </c>
      <c r="P566" s="45">
        <v>0</v>
      </c>
      <c r="Q566" s="45">
        <v>833360000</v>
      </c>
      <c r="R566" s="40">
        <v>100</v>
      </c>
      <c r="S566" s="40">
        <v>833360000</v>
      </c>
      <c r="T566" s="40">
        <v>100</v>
      </c>
      <c r="U566" s="40">
        <v>833360000</v>
      </c>
      <c r="V566" s="40">
        <v>100</v>
      </c>
      <c r="W566" s="40">
        <v>0</v>
      </c>
      <c r="X566" s="40">
        <v>0</v>
      </c>
      <c r="Y566" s="40">
        <v>0</v>
      </c>
    </row>
    <row r="567" spans="1:25" ht="39" x14ac:dyDescent="0.25">
      <c r="A567" s="41" t="s">
        <v>1318</v>
      </c>
      <c r="B567" s="46" t="s">
        <v>1319</v>
      </c>
      <c r="C567" s="45">
        <v>0</v>
      </c>
      <c r="D567" s="45">
        <v>0</v>
      </c>
      <c r="E567" s="45">
        <v>0</v>
      </c>
      <c r="F567" s="45">
        <v>110390000</v>
      </c>
      <c r="G567" s="45">
        <v>0</v>
      </c>
      <c r="H567" s="45">
        <v>110390000</v>
      </c>
      <c r="I567" s="45">
        <v>0</v>
      </c>
      <c r="J567" s="45">
        <v>0</v>
      </c>
      <c r="K567" s="45">
        <v>0</v>
      </c>
      <c r="L567" s="45">
        <v>0</v>
      </c>
      <c r="M567" s="45">
        <v>0</v>
      </c>
      <c r="N567" s="45">
        <v>0</v>
      </c>
      <c r="O567" s="45">
        <v>0</v>
      </c>
      <c r="P567" s="45">
        <v>0</v>
      </c>
      <c r="Q567" s="45">
        <v>110390000</v>
      </c>
      <c r="R567" s="40">
        <v>100</v>
      </c>
      <c r="S567" s="40">
        <v>110390000</v>
      </c>
      <c r="T567" s="40">
        <v>100</v>
      </c>
      <c r="U567" s="40">
        <v>110390000</v>
      </c>
      <c r="V567" s="40">
        <v>100</v>
      </c>
      <c r="W567" s="40">
        <v>0</v>
      </c>
      <c r="X567" s="40">
        <v>0</v>
      </c>
      <c r="Y567" s="40">
        <v>0</v>
      </c>
    </row>
    <row r="568" spans="1:25" ht="39" x14ac:dyDescent="0.25">
      <c r="A568" s="50" t="s">
        <v>1320</v>
      </c>
      <c r="B568" s="51" t="s">
        <v>1321</v>
      </c>
      <c r="C568" s="52">
        <v>1879680000</v>
      </c>
      <c r="D568" s="52">
        <v>210593370</v>
      </c>
      <c r="E568" s="52">
        <v>0</v>
      </c>
      <c r="F568" s="52">
        <v>0</v>
      </c>
      <c r="G568" s="52">
        <v>0</v>
      </c>
      <c r="H568" s="52">
        <v>2090273370</v>
      </c>
      <c r="I568" s="52">
        <v>1976017000</v>
      </c>
      <c r="J568" s="52">
        <v>1976017000</v>
      </c>
      <c r="K568" s="52">
        <v>1241848000</v>
      </c>
      <c r="L568" s="52">
        <v>1241848000</v>
      </c>
      <c r="M568" s="52">
        <v>420034268</v>
      </c>
      <c r="N568" s="52">
        <v>420034268</v>
      </c>
      <c r="O568" s="52">
        <v>420034268</v>
      </c>
      <c r="P568" s="52">
        <v>420034268</v>
      </c>
      <c r="Q568" s="45">
        <v>114256370</v>
      </c>
      <c r="R568" s="40">
        <v>5.4660970014654096</v>
      </c>
      <c r="S568" s="40">
        <v>848425370</v>
      </c>
      <c r="T568" s="40">
        <v>40.589206281664495</v>
      </c>
      <c r="U568" s="40">
        <v>1670239102</v>
      </c>
      <c r="V568" s="40">
        <v>79.905294971059192</v>
      </c>
      <c r="W568" s="40">
        <v>734169000</v>
      </c>
      <c r="X568" s="40">
        <v>821813732</v>
      </c>
      <c r="Y568" s="40">
        <v>0</v>
      </c>
    </row>
    <row r="569" spans="1:25" ht="39" x14ac:dyDescent="0.25">
      <c r="A569" s="50" t="s">
        <v>1322</v>
      </c>
      <c r="B569" s="51" t="s">
        <v>1323</v>
      </c>
      <c r="C569" s="52">
        <v>1879680000</v>
      </c>
      <c r="D569" s="52">
        <v>210593370</v>
      </c>
      <c r="E569" s="52">
        <v>0</v>
      </c>
      <c r="F569" s="52">
        <v>0</v>
      </c>
      <c r="G569" s="52">
        <v>0</v>
      </c>
      <c r="H569" s="52">
        <v>2090273370</v>
      </c>
      <c r="I569" s="52">
        <v>1976017000</v>
      </c>
      <c r="J569" s="52">
        <v>1976017000</v>
      </c>
      <c r="K569" s="52">
        <v>1241848000</v>
      </c>
      <c r="L569" s="52">
        <v>1241848000</v>
      </c>
      <c r="M569" s="52">
        <v>420034268</v>
      </c>
      <c r="N569" s="52">
        <v>420034268</v>
      </c>
      <c r="O569" s="52">
        <v>420034268</v>
      </c>
      <c r="P569" s="52">
        <v>420034268</v>
      </c>
      <c r="Q569" s="45">
        <v>114256370</v>
      </c>
      <c r="R569" s="40">
        <v>5.4660970014654096</v>
      </c>
      <c r="S569" s="40">
        <v>848425370</v>
      </c>
      <c r="T569" s="40">
        <v>40.589206281664495</v>
      </c>
      <c r="U569" s="40">
        <v>1670239102</v>
      </c>
      <c r="V569" s="40">
        <v>79.905294971059192</v>
      </c>
      <c r="W569" s="40">
        <v>734169000</v>
      </c>
      <c r="X569" s="40">
        <v>821813732</v>
      </c>
      <c r="Y569" s="40">
        <v>0</v>
      </c>
    </row>
    <row r="570" spans="1:25" ht="39" x14ac:dyDescent="0.25">
      <c r="A570" s="41" t="s">
        <v>1324</v>
      </c>
      <c r="B570" s="46" t="s">
        <v>1325</v>
      </c>
      <c r="C570" s="45">
        <v>1039680000</v>
      </c>
      <c r="D570" s="45">
        <v>0</v>
      </c>
      <c r="E570" s="45">
        <v>0</v>
      </c>
      <c r="F570" s="45">
        <v>0</v>
      </c>
      <c r="G570" s="45">
        <v>0</v>
      </c>
      <c r="H570" s="45">
        <v>1039680000</v>
      </c>
      <c r="I570" s="45">
        <v>1005747630</v>
      </c>
      <c r="J570" s="45">
        <v>1005747630</v>
      </c>
      <c r="K570" s="45">
        <v>542172000</v>
      </c>
      <c r="L570" s="45">
        <v>542172000</v>
      </c>
      <c r="M570" s="45">
        <v>139457668</v>
      </c>
      <c r="N570" s="45">
        <v>139457668</v>
      </c>
      <c r="O570" s="45">
        <v>139457668</v>
      </c>
      <c r="P570" s="45">
        <v>139457668</v>
      </c>
      <c r="Q570" s="45">
        <v>33932370</v>
      </c>
      <c r="R570" s="40">
        <v>3.2637321098799594</v>
      </c>
      <c r="S570" s="40">
        <v>497508000</v>
      </c>
      <c r="T570" s="40">
        <v>47.852031394275201</v>
      </c>
      <c r="U570" s="40">
        <v>900222332</v>
      </c>
      <c r="V570" s="40">
        <v>86.586481609726093</v>
      </c>
      <c r="W570" s="40">
        <v>463575630</v>
      </c>
      <c r="X570" s="40">
        <v>402714332</v>
      </c>
      <c r="Y570" s="40">
        <v>0</v>
      </c>
    </row>
    <row r="571" spans="1:25" ht="39" x14ac:dyDescent="0.25">
      <c r="A571" s="41" t="s">
        <v>1326</v>
      </c>
      <c r="B571" s="46" t="s">
        <v>1327</v>
      </c>
      <c r="C571" s="45">
        <v>840000000</v>
      </c>
      <c r="D571" s="45">
        <v>0</v>
      </c>
      <c r="E571" s="45">
        <v>0</v>
      </c>
      <c r="F571" s="45">
        <v>0</v>
      </c>
      <c r="G571" s="45">
        <v>0</v>
      </c>
      <c r="H571" s="45">
        <v>840000000</v>
      </c>
      <c r="I571" s="45">
        <v>759676000</v>
      </c>
      <c r="J571" s="45">
        <v>759676000</v>
      </c>
      <c r="K571" s="45">
        <v>699676000</v>
      </c>
      <c r="L571" s="45">
        <v>699676000</v>
      </c>
      <c r="M571" s="45">
        <v>280576600</v>
      </c>
      <c r="N571" s="45">
        <v>280576600</v>
      </c>
      <c r="O571" s="45">
        <v>280576600</v>
      </c>
      <c r="P571" s="45">
        <v>280576600</v>
      </c>
      <c r="Q571" s="45">
        <v>80324000</v>
      </c>
      <c r="R571" s="40">
        <v>9.5623809523809484</v>
      </c>
      <c r="S571" s="40">
        <v>140324000</v>
      </c>
      <c r="T571" s="40">
        <v>16.705238095238098</v>
      </c>
      <c r="U571" s="40">
        <v>559423400</v>
      </c>
      <c r="V571" s="40">
        <v>66.598023809523795</v>
      </c>
      <c r="W571" s="40">
        <v>60000000</v>
      </c>
      <c r="X571" s="40">
        <v>419099400</v>
      </c>
      <c r="Y571" s="40">
        <v>0</v>
      </c>
    </row>
    <row r="572" spans="1:25" ht="39" x14ac:dyDescent="0.25">
      <c r="A572" s="41" t="s">
        <v>1328</v>
      </c>
      <c r="B572" s="46" t="s">
        <v>1329</v>
      </c>
      <c r="C572" s="45">
        <v>0</v>
      </c>
      <c r="D572" s="45">
        <v>149945310</v>
      </c>
      <c r="E572" s="45">
        <v>0</v>
      </c>
      <c r="F572" s="45">
        <v>0</v>
      </c>
      <c r="G572" s="45">
        <v>0</v>
      </c>
      <c r="H572" s="45">
        <v>149945310</v>
      </c>
      <c r="I572" s="45">
        <v>149945310</v>
      </c>
      <c r="J572" s="45">
        <v>149945310</v>
      </c>
      <c r="K572" s="45">
        <v>0</v>
      </c>
      <c r="L572" s="45">
        <v>0</v>
      </c>
      <c r="M572" s="45">
        <v>0</v>
      </c>
      <c r="N572" s="45">
        <v>0</v>
      </c>
      <c r="O572" s="45">
        <v>0</v>
      </c>
      <c r="P572" s="45">
        <v>0</v>
      </c>
      <c r="Q572" s="45">
        <v>0</v>
      </c>
      <c r="R572" s="40">
        <v>0</v>
      </c>
      <c r="S572" s="40">
        <v>149945310</v>
      </c>
      <c r="T572" s="40">
        <v>100</v>
      </c>
      <c r="U572" s="40">
        <v>149945310</v>
      </c>
      <c r="V572" s="40">
        <v>100</v>
      </c>
      <c r="W572" s="40">
        <v>149945310</v>
      </c>
      <c r="X572" s="40">
        <v>0</v>
      </c>
      <c r="Y572" s="40">
        <v>0</v>
      </c>
    </row>
    <row r="573" spans="1:25" ht="39" x14ac:dyDescent="0.25">
      <c r="A573" s="41" t="s">
        <v>1330</v>
      </c>
      <c r="B573" s="46" t="s">
        <v>1331</v>
      </c>
      <c r="C573" s="45">
        <v>0</v>
      </c>
      <c r="D573" s="45">
        <v>648060</v>
      </c>
      <c r="E573" s="45">
        <v>0</v>
      </c>
      <c r="F573" s="45">
        <v>0</v>
      </c>
      <c r="G573" s="45">
        <v>0</v>
      </c>
      <c r="H573" s="45">
        <v>648060</v>
      </c>
      <c r="I573" s="45">
        <v>648060</v>
      </c>
      <c r="J573" s="45">
        <v>648060</v>
      </c>
      <c r="K573" s="45">
        <v>0</v>
      </c>
      <c r="L573" s="45">
        <v>0</v>
      </c>
      <c r="M573" s="45">
        <v>0</v>
      </c>
      <c r="N573" s="45">
        <v>0</v>
      </c>
      <c r="O573" s="45">
        <v>0</v>
      </c>
      <c r="P573" s="45">
        <v>0</v>
      </c>
      <c r="Q573" s="45">
        <v>0</v>
      </c>
      <c r="R573" s="40">
        <v>0</v>
      </c>
      <c r="S573" s="40">
        <v>648060</v>
      </c>
      <c r="T573" s="40">
        <v>100</v>
      </c>
      <c r="U573" s="40">
        <v>648060</v>
      </c>
      <c r="V573" s="40">
        <v>100</v>
      </c>
      <c r="W573" s="40">
        <v>648060</v>
      </c>
      <c r="X573" s="40">
        <v>0</v>
      </c>
      <c r="Y573" s="40">
        <v>0</v>
      </c>
    </row>
    <row r="574" spans="1:25" ht="39" x14ac:dyDescent="0.25">
      <c r="A574" s="41" t="s">
        <v>1332</v>
      </c>
      <c r="B574" s="46" t="s">
        <v>1333</v>
      </c>
      <c r="C574" s="45">
        <v>0</v>
      </c>
      <c r="D574" s="45">
        <v>60000000</v>
      </c>
      <c r="E574" s="45">
        <v>0</v>
      </c>
      <c r="F574" s="45">
        <v>0</v>
      </c>
      <c r="G574" s="45">
        <v>0</v>
      </c>
      <c r="H574" s="45">
        <v>60000000</v>
      </c>
      <c r="I574" s="45">
        <v>60000000</v>
      </c>
      <c r="J574" s="45">
        <v>60000000</v>
      </c>
      <c r="K574" s="45">
        <v>0</v>
      </c>
      <c r="L574" s="45">
        <v>0</v>
      </c>
      <c r="M574" s="45">
        <v>0</v>
      </c>
      <c r="N574" s="45">
        <v>0</v>
      </c>
      <c r="O574" s="45">
        <v>0</v>
      </c>
      <c r="P574" s="45">
        <v>0</v>
      </c>
      <c r="Q574" s="45">
        <v>0</v>
      </c>
      <c r="R574" s="40">
        <v>0</v>
      </c>
      <c r="S574" s="40">
        <v>60000000</v>
      </c>
      <c r="T574" s="40">
        <v>100</v>
      </c>
      <c r="U574" s="40">
        <v>60000000</v>
      </c>
      <c r="V574" s="40">
        <v>100</v>
      </c>
      <c r="W574" s="40">
        <v>60000000</v>
      </c>
      <c r="X574" s="40">
        <v>0</v>
      </c>
      <c r="Y574" s="40">
        <v>0</v>
      </c>
    </row>
    <row r="575" spans="1:25" ht="26.25" x14ac:dyDescent="0.25">
      <c r="A575" s="50" t="s">
        <v>1334</v>
      </c>
      <c r="B575" s="51" t="s">
        <v>1335</v>
      </c>
      <c r="C575" s="52">
        <v>0</v>
      </c>
      <c r="D575" s="52">
        <v>15656445710</v>
      </c>
      <c r="E575" s="52">
        <v>0</v>
      </c>
      <c r="F575" s="52">
        <v>0</v>
      </c>
      <c r="G575" s="52">
        <v>0</v>
      </c>
      <c r="H575" s="52">
        <v>15656445710</v>
      </c>
      <c r="I575" s="52">
        <v>0</v>
      </c>
      <c r="J575" s="52">
        <v>0</v>
      </c>
      <c r="K575" s="52">
        <v>0</v>
      </c>
      <c r="L575" s="52">
        <v>0</v>
      </c>
      <c r="M575" s="52">
        <v>0</v>
      </c>
      <c r="N575" s="52">
        <v>0</v>
      </c>
      <c r="O575" s="52">
        <v>0</v>
      </c>
      <c r="P575" s="52">
        <v>0</v>
      </c>
      <c r="Q575" s="45">
        <v>15656445710</v>
      </c>
      <c r="R575" s="40">
        <v>100</v>
      </c>
      <c r="S575" s="40">
        <v>15656445710</v>
      </c>
      <c r="T575" s="40">
        <v>100</v>
      </c>
      <c r="U575" s="40">
        <v>15656445710</v>
      </c>
      <c r="V575" s="40">
        <v>100</v>
      </c>
      <c r="W575" s="40">
        <v>0</v>
      </c>
      <c r="X575" s="40">
        <v>0</v>
      </c>
      <c r="Y575" s="40">
        <v>0</v>
      </c>
    </row>
    <row r="576" spans="1:25" ht="26.25" x14ac:dyDescent="0.25">
      <c r="A576" s="41" t="s">
        <v>1336</v>
      </c>
      <c r="B576" s="46" t="s">
        <v>1337</v>
      </c>
      <c r="C576" s="45">
        <v>0</v>
      </c>
      <c r="D576" s="45">
        <v>14984445710</v>
      </c>
      <c r="E576" s="45">
        <v>0</v>
      </c>
      <c r="F576" s="45">
        <v>0</v>
      </c>
      <c r="G576" s="45">
        <v>0</v>
      </c>
      <c r="H576" s="45">
        <v>14984445710</v>
      </c>
      <c r="I576" s="45">
        <v>0</v>
      </c>
      <c r="J576" s="45">
        <v>0</v>
      </c>
      <c r="K576" s="45">
        <v>0</v>
      </c>
      <c r="L576" s="45">
        <v>0</v>
      </c>
      <c r="M576" s="45">
        <v>0</v>
      </c>
      <c r="N576" s="45">
        <v>0</v>
      </c>
      <c r="O576" s="45">
        <v>0</v>
      </c>
      <c r="P576" s="45">
        <v>0</v>
      </c>
      <c r="Q576" s="45">
        <v>14984445710</v>
      </c>
      <c r="R576" s="40">
        <v>100</v>
      </c>
      <c r="S576" s="40">
        <v>14984445710</v>
      </c>
      <c r="T576" s="40">
        <v>100</v>
      </c>
      <c r="U576" s="40">
        <v>14984445710</v>
      </c>
      <c r="V576" s="40">
        <v>100</v>
      </c>
      <c r="W576" s="40">
        <v>0</v>
      </c>
      <c r="X576" s="40">
        <v>0</v>
      </c>
      <c r="Y576" s="40">
        <v>0</v>
      </c>
    </row>
    <row r="577" spans="1:25" ht="15.75" x14ac:dyDescent="0.25">
      <c r="A577" s="41" t="s">
        <v>1338</v>
      </c>
      <c r="B577" s="46" t="s">
        <v>1339</v>
      </c>
      <c r="C577" s="45">
        <v>0</v>
      </c>
      <c r="D577" s="45">
        <v>672000000</v>
      </c>
      <c r="E577" s="45">
        <v>0</v>
      </c>
      <c r="F577" s="45">
        <v>0</v>
      </c>
      <c r="G577" s="45">
        <v>0</v>
      </c>
      <c r="H577" s="45">
        <v>672000000</v>
      </c>
      <c r="I577" s="45">
        <v>0</v>
      </c>
      <c r="J577" s="45">
        <v>0</v>
      </c>
      <c r="K577" s="45">
        <v>0</v>
      </c>
      <c r="L577" s="45">
        <v>0</v>
      </c>
      <c r="M577" s="45">
        <v>0</v>
      </c>
      <c r="N577" s="45">
        <v>0</v>
      </c>
      <c r="O577" s="45">
        <v>0</v>
      </c>
      <c r="P577" s="45">
        <v>0</v>
      </c>
      <c r="Q577" s="45">
        <v>672000000</v>
      </c>
      <c r="R577" s="40">
        <v>100</v>
      </c>
      <c r="S577" s="40">
        <v>672000000</v>
      </c>
      <c r="T577" s="40">
        <v>100</v>
      </c>
      <c r="U577" s="40">
        <v>672000000</v>
      </c>
      <c r="V577" s="40">
        <v>100</v>
      </c>
      <c r="W577" s="40">
        <v>0</v>
      </c>
      <c r="X577" s="40">
        <v>0</v>
      </c>
      <c r="Y577" s="40">
        <v>0</v>
      </c>
    </row>
    <row r="578" spans="1:25" ht="15.75" x14ac:dyDescent="0.25">
      <c r="A578" s="47" t="s">
        <v>1340</v>
      </c>
      <c r="B578" s="48" t="s">
        <v>1341</v>
      </c>
      <c r="C578" s="49">
        <v>1752484144</v>
      </c>
      <c r="D578" s="49">
        <v>200000000</v>
      </c>
      <c r="E578" s="49">
        <v>0</v>
      </c>
      <c r="F578" s="49">
        <v>0</v>
      </c>
      <c r="G578" s="49">
        <v>0</v>
      </c>
      <c r="H578" s="49">
        <v>1952484144</v>
      </c>
      <c r="I578" s="49">
        <v>795141075</v>
      </c>
      <c r="J578" s="49">
        <v>795141075</v>
      </c>
      <c r="K578" s="49">
        <v>267449075</v>
      </c>
      <c r="L578" s="49">
        <v>267449075</v>
      </c>
      <c r="M578" s="49">
        <v>96873537</v>
      </c>
      <c r="N578" s="49">
        <v>96873537</v>
      </c>
      <c r="O578" s="49">
        <v>96873537</v>
      </c>
      <c r="P578" s="49">
        <v>96873537</v>
      </c>
      <c r="Q578" s="45">
        <v>1157343069</v>
      </c>
      <c r="R578" s="40">
        <v>59.275414479371101</v>
      </c>
      <c r="S578" s="40">
        <v>1685035069</v>
      </c>
      <c r="T578" s="40">
        <v>86.302112832932693</v>
      </c>
      <c r="U578" s="40">
        <v>1855610607</v>
      </c>
      <c r="V578" s="40">
        <v>95.038446929380001</v>
      </c>
      <c r="W578" s="40">
        <v>527692000</v>
      </c>
      <c r="X578" s="40">
        <v>170575538</v>
      </c>
      <c r="Y578" s="40">
        <v>0</v>
      </c>
    </row>
    <row r="579" spans="1:25" ht="51.75" x14ac:dyDescent="0.25">
      <c r="A579" s="50" t="s">
        <v>1342</v>
      </c>
      <c r="B579" s="51" t="s">
        <v>1343</v>
      </c>
      <c r="C579" s="52">
        <v>212402069</v>
      </c>
      <c r="D579" s="52">
        <v>200000000</v>
      </c>
      <c r="E579" s="52">
        <v>0</v>
      </c>
      <c r="F579" s="52">
        <v>0</v>
      </c>
      <c r="G579" s="52">
        <v>0</v>
      </c>
      <c r="H579" s="52">
        <v>412402069</v>
      </c>
      <c r="I579" s="52">
        <v>107267000</v>
      </c>
      <c r="J579" s="52">
        <v>107267000</v>
      </c>
      <c r="K579" s="52">
        <v>105817000</v>
      </c>
      <c r="L579" s="52">
        <v>105817000</v>
      </c>
      <c r="M579" s="52">
        <v>34788000</v>
      </c>
      <c r="N579" s="52">
        <v>34788000</v>
      </c>
      <c r="O579" s="52">
        <v>34788000</v>
      </c>
      <c r="P579" s="52">
        <v>34788000</v>
      </c>
      <c r="Q579" s="45">
        <v>305135069</v>
      </c>
      <c r="R579" s="40">
        <v>73.9897037228492</v>
      </c>
      <c r="S579" s="40">
        <v>306585069</v>
      </c>
      <c r="T579" s="40">
        <v>74.3413023468609</v>
      </c>
      <c r="U579" s="40">
        <v>377614069</v>
      </c>
      <c r="V579" s="40">
        <v>91.564542805433888</v>
      </c>
      <c r="W579" s="40">
        <v>1450000</v>
      </c>
      <c r="X579" s="40">
        <v>71029000</v>
      </c>
      <c r="Y579" s="40">
        <v>0</v>
      </c>
    </row>
    <row r="580" spans="1:25" ht="26.25" x14ac:dyDescent="0.25">
      <c r="A580" s="50" t="s">
        <v>1344</v>
      </c>
      <c r="B580" s="51" t="s">
        <v>1345</v>
      </c>
      <c r="C580" s="52">
        <v>129402069</v>
      </c>
      <c r="D580" s="52">
        <v>200000000</v>
      </c>
      <c r="E580" s="52">
        <v>0</v>
      </c>
      <c r="F580" s="52">
        <v>0</v>
      </c>
      <c r="G580" s="52">
        <v>0</v>
      </c>
      <c r="H580" s="52">
        <v>329402069</v>
      </c>
      <c r="I580" s="52">
        <v>76817000</v>
      </c>
      <c r="J580" s="52">
        <v>76817000</v>
      </c>
      <c r="K580" s="52">
        <v>76817000</v>
      </c>
      <c r="L580" s="52">
        <v>76817000</v>
      </c>
      <c r="M580" s="52">
        <v>26088000</v>
      </c>
      <c r="N580" s="52">
        <v>26088000</v>
      </c>
      <c r="O580" s="52">
        <v>26088000</v>
      </c>
      <c r="P580" s="52">
        <v>26088000</v>
      </c>
      <c r="Q580" s="45">
        <v>252585069</v>
      </c>
      <c r="R580" s="40">
        <v>76.679867180797814</v>
      </c>
      <c r="S580" s="40">
        <v>252585069</v>
      </c>
      <c r="T580" s="40">
        <v>76.679867180797814</v>
      </c>
      <c r="U580" s="40">
        <v>303314069</v>
      </c>
      <c r="V580" s="40">
        <v>92.080195464710286</v>
      </c>
      <c r="W580" s="40">
        <v>0</v>
      </c>
      <c r="X580" s="40">
        <v>50729000</v>
      </c>
      <c r="Y580" s="40">
        <v>0</v>
      </c>
    </row>
    <row r="581" spans="1:25" ht="26.25" x14ac:dyDescent="0.25">
      <c r="A581" s="41" t="s">
        <v>1346</v>
      </c>
      <c r="B581" s="46" t="s">
        <v>1347</v>
      </c>
      <c r="C581" s="45">
        <v>95951157</v>
      </c>
      <c r="D581" s="45">
        <v>0</v>
      </c>
      <c r="E581" s="45">
        <v>0</v>
      </c>
      <c r="F581" s="45">
        <v>0</v>
      </c>
      <c r="G581" s="45">
        <v>0</v>
      </c>
      <c r="H581" s="45">
        <v>95951157</v>
      </c>
      <c r="I581" s="45">
        <v>76817000</v>
      </c>
      <c r="J581" s="45">
        <v>76817000</v>
      </c>
      <c r="K581" s="45">
        <v>76817000</v>
      </c>
      <c r="L581" s="45">
        <v>76817000</v>
      </c>
      <c r="M581" s="45">
        <v>26088000</v>
      </c>
      <c r="N581" s="45">
        <v>26088000</v>
      </c>
      <c r="O581" s="45">
        <v>26088000</v>
      </c>
      <c r="P581" s="45">
        <v>26088000</v>
      </c>
      <c r="Q581" s="45">
        <v>19134157</v>
      </c>
      <c r="R581" s="40">
        <v>19.941559433201999</v>
      </c>
      <c r="S581" s="40">
        <v>19134157</v>
      </c>
      <c r="T581" s="40">
        <v>19.941559433201999</v>
      </c>
      <c r="U581" s="40">
        <v>69863157</v>
      </c>
      <c r="V581" s="40">
        <v>72.811166831474495</v>
      </c>
      <c r="W581" s="40">
        <v>0</v>
      </c>
      <c r="X581" s="40">
        <v>50729000</v>
      </c>
      <c r="Y581" s="40">
        <v>0</v>
      </c>
    </row>
    <row r="582" spans="1:25" ht="26.25" x14ac:dyDescent="0.25">
      <c r="A582" s="41" t="s">
        <v>1348</v>
      </c>
      <c r="B582" s="46" t="s">
        <v>1349</v>
      </c>
      <c r="C582" s="45">
        <v>33450912</v>
      </c>
      <c r="D582" s="45">
        <v>0</v>
      </c>
      <c r="E582" s="45">
        <v>0</v>
      </c>
      <c r="F582" s="45">
        <v>0</v>
      </c>
      <c r="G582" s="45">
        <v>0</v>
      </c>
      <c r="H582" s="45">
        <v>33450912</v>
      </c>
      <c r="I582" s="45">
        <v>0</v>
      </c>
      <c r="J582" s="45">
        <v>0</v>
      </c>
      <c r="K582" s="45">
        <v>0</v>
      </c>
      <c r="L582" s="45">
        <v>0</v>
      </c>
      <c r="M582" s="45">
        <v>0</v>
      </c>
      <c r="N582" s="45">
        <v>0</v>
      </c>
      <c r="O582" s="45">
        <v>0</v>
      </c>
      <c r="P582" s="45">
        <v>0</v>
      </c>
      <c r="Q582" s="45">
        <v>33450912</v>
      </c>
      <c r="R582" s="40">
        <v>100</v>
      </c>
      <c r="S582" s="40">
        <v>33450912</v>
      </c>
      <c r="T582" s="40">
        <v>100</v>
      </c>
      <c r="U582" s="40">
        <v>33450912</v>
      </c>
      <c r="V582" s="40">
        <v>100</v>
      </c>
      <c r="W582" s="40">
        <v>0</v>
      </c>
      <c r="X582" s="40">
        <v>0</v>
      </c>
      <c r="Y582" s="40">
        <v>0</v>
      </c>
    </row>
    <row r="583" spans="1:25" ht="39" x14ac:dyDescent="0.25">
      <c r="A583" s="41" t="s">
        <v>1350</v>
      </c>
      <c r="B583" s="46" t="s">
        <v>1351</v>
      </c>
      <c r="C583" s="45">
        <v>0</v>
      </c>
      <c r="D583" s="45">
        <v>200000000</v>
      </c>
      <c r="E583" s="45">
        <v>0</v>
      </c>
      <c r="F583" s="45">
        <v>0</v>
      </c>
      <c r="G583" s="45">
        <v>0</v>
      </c>
      <c r="H583" s="45">
        <v>200000000</v>
      </c>
      <c r="I583" s="45">
        <v>0</v>
      </c>
      <c r="J583" s="45">
        <v>0</v>
      </c>
      <c r="K583" s="45">
        <v>0</v>
      </c>
      <c r="L583" s="45">
        <v>0</v>
      </c>
      <c r="M583" s="45">
        <v>0</v>
      </c>
      <c r="N583" s="45">
        <v>0</v>
      </c>
      <c r="O583" s="45">
        <v>0</v>
      </c>
      <c r="P583" s="45">
        <v>0</v>
      </c>
      <c r="Q583" s="45">
        <v>200000000</v>
      </c>
      <c r="R583" s="40">
        <v>100</v>
      </c>
      <c r="S583" s="40">
        <v>200000000</v>
      </c>
      <c r="T583" s="40">
        <v>100</v>
      </c>
      <c r="U583" s="40">
        <v>200000000</v>
      </c>
      <c r="V583" s="40">
        <v>100</v>
      </c>
      <c r="W583" s="40">
        <v>0</v>
      </c>
      <c r="X583" s="40">
        <v>0</v>
      </c>
      <c r="Y583" s="40">
        <v>0</v>
      </c>
    </row>
    <row r="584" spans="1:25" ht="51.75" x14ac:dyDescent="0.25">
      <c r="A584" s="50" t="s">
        <v>1352</v>
      </c>
      <c r="B584" s="51" t="s">
        <v>1353</v>
      </c>
      <c r="C584" s="52">
        <v>83000000</v>
      </c>
      <c r="D584" s="52">
        <v>0</v>
      </c>
      <c r="E584" s="52">
        <v>0</v>
      </c>
      <c r="F584" s="52">
        <v>0</v>
      </c>
      <c r="G584" s="52">
        <v>0</v>
      </c>
      <c r="H584" s="52">
        <v>83000000</v>
      </c>
      <c r="I584" s="52">
        <v>30450000</v>
      </c>
      <c r="J584" s="52">
        <v>30450000</v>
      </c>
      <c r="K584" s="52">
        <v>29000000</v>
      </c>
      <c r="L584" s="52">
        <v>29000000</v>
      </c>
      <c r="M584" s="52">
        <v>8700000</v>
      </c>
      <c r="N584" s="52">
        <v>8700000</v>
      </c>
      <c r="O584" s="52">
        <v>8700000</v>
      </c>
      <c r="P584" s="52">
        <v>8700000</v>
      </c>
      <c r="Q584" s="45">
        <v>52550000</v>
      </c>
      <c r="R584" s="40">
        <v>63.313253012048193</v>
      </c>
      <c r="S584" s="40">
        <v>54000000</v>
      </c>
      <c r="T584" s="40">
        <v>65.060240963855392</v>
      </c>
      <c r="U584" s="40">
        <v>74300000</v>
      </c>
      <c r="V584" s="40">
        <v>89.518072289156592</v>
      </c>
      <c r="W584" s="40">
        <v>1450000</v>
      </c>
      <c r="X584" s="40">
        <v>20300000</v>
      </c>
      <c r="Y584" s="40">
        <v>0</v>
      </c>
    </row>
    <row r="585" spans="1:25" ht="26.25" x14ac:dyDescent="0.25">
      <c r="A585" s="41" t="s">
        <v>1354</v>
      </c>
      <c r="B585" s="46" t="s">
        <v>1355</v>
      </c>
      <c r="C585" s="45">
        <v>83000000</v>
      </c>
      <c r="D585" s="45">
        <v>0</v>
      </c>
      <c r="E585" s="45">
        <v>0</v>
      </c>
      <c r="F585" s="45">
        <v>0</v>
      </c>
      <c r="G585" s="45">
        <v>0</v>
      </c>
      <c r="H585" s="45">
        <v>83000000</v>
      </c>
      <c r="I585" s="45">
        <v>30450000</v>
      </c>
      <c r="J585" s="45">
        <v>30450000</v>
      </c>
      <c r="K585" s="45">
        <v>29000000</v>
      </c>
      <c r="L585" s="45">
        <v>29000000</v>
      </c>
      <c r="M585" s="45">
        <v>8700000</v>
      </c>
      <c r="N585" s="45">
        <v>8700000</v>
      </c>
      <c r="O585" s="45">
        <v>8700000</v>
      </c>
      <c r="P585" s="45">
        <v>8700000</v>
      </c>
      <c r="Q585" s="45">
        <v>52550000</v>
      </c>
      <c r="R585" s="40">
        <v>63.313253012048193</v>
      </c>
      <c r="S585" s="40">
        <v>54000000</v>
      </c>
      <c r="T585" s="40">
        <v>65.060240963855392</v>
      </c>
      <c r="U585" s="40">
        <v>74300000</v>
      </c>
      <c r="V585" s="40">
        <v>89.518072289156592</v>
      </c>
      <c r="W585" s="40">
        <v>1450000</v>
      </c>
      <c r="X585" s="40">
        <v>20300000</v>
      </c>
      <c r="Y585" s="40">
        <v>0</v>
      </c>
    </row>
    <row r="586" spans="1:25" ht="26.25" x14ac:dyDescent="0.25">
      <c r="A586" s="50" t="s">
        <v>1356</v>
      </c>
      <c r="B586" s="51" t="s">
        <v>1357</v>
      </c>
      <c r="C586" s="52">
        <v>161632075</v>
      </c>
      <c r="D586" s="52">
        <v>0</v>
      </c>
      <c r="E586" s="52">
        <v>0</v>
      </c>
      <c r="F586" s="52">
        <v>0</v>
      </c>
      <c r="G586" s="52">
        <v>0</v>
      </c>
      <c r="H586" s="52">
        <v>161632075</v>
      </c>
      <c r="I586" s="52">
        <v>161632075</v>
      </c>
      <c r="J586" s="52">
        <v>161632075</v>
      </c>
      <c r="K586" s="52">
        <v>161632075</v>
      </c>
      <c r="L586" s="52">
        <v>161632075</v>
      </c>
      <c r="M586" s="52">
        <v>62085537</v>
      </c>
      <c r="N586" s="52">
        <v>62085537</v>
      </c>
      <c r="O586" s="52">
        <v>62085537</v>
      </c>
      <c r="P586" s="52">
        <v>62085537</v>
      </c>
      <c r="Q586" s="45">
        <v>0</v>
      </c>
      <c r="R586" s="40">
        <v>0</v>
      </c>
      <c r="S586" s="40">
        <v>0</v>
      </c>
      <c r="T586" s="40">
        <v>0</v>
      </c>
      <c r="U586" s="40">
        <v>99546538</v>
      </c>
      <c r="V586" s="40">
        <v>61.588356147750993</v>
      </c>
      <c r="W586" s="40">
        <v>0</v>
      </c>
      <c r="X586" s="40">
        <v>99546538</v>
      </c>
      <c r="Y586" s="40">
        <v>0</v>
      </c>
    </row>
    <row r="587" spans="1:25" ht="15.75" x14ac:dyDescent="0.25">
      <c r="A587" s="50" t="s">
        <v>1358</v>
      </c>
      <c r="B587" s="51" t="s">
        <v>1359</v>
      </c>
      <c r="C587" s="52">
        <v>161632075</v>
      </c>
      <c r="D587" s="52">
        <v>0</v>
      </c>
      <c r="E587" s="52">
        <v>0</v>
      </c>
      <c r="F587" s="52">
        <v>0</v>
      </c>
      <c r="G587" s="52">
        <v>0</v>
      </c>
      <c r="H587" s="52">
        <v>161632075</v>
      </c>
      <c r="I587" s="52">
        <v>161632075</v>
      </c>
      <c r="J587" s="52">
        <v>161632075</v>
      </c>
      <c r="K587" s="52">
        <v>161632075</v>
      </c>
      <c r="L587" s="52">
        <v>161632075</v>
      </c>
      <c r="M587" s="52">
        <v>62085537</v>
      </c>
      <c r="N587" s="52">
        <v>62085537</v>
      </c>
      <c r="O587" s="52">
        <v>62085537</v>
      </c>
      <c r="P587" s="52">
        <v>62085537</v>
      </c>
      <c r="Q587" s="45">
        <v>0</v>
      </c>
      <c r="R587" s="40">
        <v>0</v>
      </c>
      <c r="S587" s="40">
        <v>0</v>
      </c>
      <c r="T587" s="40">
        <v>0</v>
      </c>
      <c r="U587" s="40">
        <v>99546538</v>
      </c>
      <c r="V587" s="40">
        <v>61.588356147750993</v>
      </c>
      <c r="W587" s="40">
        <v>0</v>
      </c>
      <c r="X587" s="40">
        <v>99546538</v>
      </c>
      <c r="Y587" s="40">
        <v>0</v>
      </c>
    </row>
    <row r="588" spans="1:25" ht="15.75" x14ac:dyDescent="0.25">
      <c r="A588" s="41" t="s">
        <v>1360</v>
      </c>
      <c r="B588" s="46" t="s">
        <v>1361</v>
      </c>
      <c r="C588" s="45">
        <v>161632075</v>
      </c>
      <c r="D588" s="45">
        <v>0</v>
      </c>
      <c r="E588" s="45">
        <v>0</v>
      </c>
      <c r="F588" s="45">
        <v>0</v>
      </c>
      <c r="G588" s="45">
        <v>0</v>
      </c>
      <c r="H588" s="45">
        <v>161632075</v>
      </c>
      <c r="I588" s="45">
        <v>161632075</v>
      </c>
      <c r="J588" s="45">
        <v>161632075</v>
      </c>
      <c r="K588" s="45">
        <v>161632075</v>
      </c>
      <c r="L588" s="45">
        <v>161632075</v>
      </c>
      <c r="M588" s="45">
        <v>62085537</v>
      </c>
      <c r="N588" s="45">
        <v>62085537</v>
      </c>
      <c r="O588" s="45">
        <v>62085537</v>
      </c>
      <c r="P588" s="45">
        <v>62085537</v>
      </c>
      <c r="Q588" s="45">
        <v>0</v>
      </c>
      <c r="R588" s="40">
        <v>0</v>
      </c>
      <c r="S588" s="40">
        <v>0</v>
      </c>
      <c r="T588" s="40">
        <v>0</v>
      </c>
      <c r="U588" s="40">
        <v>99546538</v>
      </c>
      <c r="V588" s="40">
        <v>61.588356147750993</v>
      </c>
      <c r="W588" s="40">
        <v>0</v>
      </c>
      <c r="X588" s="40">
        <v>99546538</v>
      </c>
      <c r="Y588" s="40">
        <v>0</v>
      </c>
    </row>
    <row r="589" spans="1:25" ht="26.25" x14ac:dyDescent="0.25">
      <c r="A589" s="50" t="s">
        <v>1362</v>
      </c>
      <c r="B589" s="51" t="s">
        <v>1363</v>
      </c>
      <c r="C589" s="52">
        <v>1378450000</v>
      </c>
      <c r="D589" s="52">
        <v>0</v>
      </c>
      <c r="E589" s="52">
        <v>0</v>
      </c>
      <c r="F589" s="52">
        <v>0</v>
      </c>
      <c r="G589" s="52">
        <v>0</v>
      </c>
      <c r="H589" s="52">
        <v>1378450000</v>
      </c>
      <c r="I589" s="52">
        <v>526242000</v>
      </c>
      <c r="J589" s="52">
        <v>526242000</v>
      </c>
      <c r="K589" s="52">
        <v>0</v>
      </c>
      <c r="L589" s="52">
        <v>0</v>
      </c>
      <c r="M589" s="52">
        <v>0</v>
      </c>
      <c r="N589" s="52">
        <v>0</v>
      </c>
      <c r="O589" s="52">
        <v>0</v>
      </c>
      <c r="P589" s="52">
        <v>0</v>
      </c>
      <c r="Q589" s="45">
        <v>852208000</v>
      </c>
      <c r="R589" s="40">
        <v>61.823642497007498</v>
      </c>
      <c r="S589" s="40">
        <v>1378450000</v>
      </c>
      <c r="T589" s="40">
        <v>100</v>
      </c>
      <c r="U589" s="40">
        <v>1378450000</v>
      </c>
      <c r="V589" s="40">
        <v>100</v>
      </c>
      <c r="W589" s="40">
        <v>526242000</v>
      </c>
      <c r="X589" s="40">
        <v>0</v>
      </c>
      <c r="Y589" s="40">
        <v>0</v>
      </c>
    </row>
    <row r="590" spans="1:25" ht="39" x14ac:dyDescent="0.25">
      <c r="A590" s="50" t="s">
        <v>1364</v>
      </c>
      <c r="B590" s="51" t="s">
        <v>1365</v>
      </c>
      <c r="C590" s="52">
        <v>1378450000</v>
      </c>
      <c r="D590" s="52">
        <v>0</v>
      </c>
      <c r="E590" s="52">
        <v>0</v>
      </c>
      <c r="F590" s="52">
        <v>0</v>
      </c>
      <c r="G590" s="52">
        <v>0</v>
      </c>
      <c r="H590" s="52">
        <v>1378450000</v>
      </c>
      <c r="I590" s="52">
        <v>526242000</v>
      </c>
      <c r="J590" s="52">
        <v>526242000</v>
      </c>
      <c r="K590" s="52">
        <v>0</v>
      </c>
      <c r="L590" s="52">
        <v>0</v>
      </c>
      <c r="M590" s="52">
        <v>0</v>
      </c>
      <c r="N590" s="52">
        <v>0</v>
      </c>
      <c r="O590" s="52">
        <v>0</v>
      </c>
      <c r="P590" s="52">
        <v>0</v>
      </c>
      <c r="Q590" s="45">
        <v>852208000</v>
      </c>
      <c r="R590" s="40">
        <v>61.823642497007498</v>
      </c>
      <c r="S590" s="40">
        <v>1378450000</v>
      </c>
      <c r="T590" s="40">
        <v>100</v>
      </c>
      <c r="U590" s="40">
        <v>1378450000</v>
      </c>
      <c r="V590" s="40">
        <v>100</v>
      </c>
      <c r="W590" s="40">
        <v>526242000</v>
      </c>
      <c r="X590" s="40">
        <v>0</v>
      </c>
      <c r="Y590" s="40">
        <v>0</v>
      </c>
    </row>
    <row r="591" spans="1:25" ht="26.25" x14ac:dyDescent="0.25">
      <c r="A591" s="50" t="s">
        <v>1366</v>
      </c>
      <c r="B591" s="51" t="s">
        <v>1367</v>
      </c>
      <c r="C591" s="52">
        <v>882208000</v>
      </c>
      <c r="D591" s="52">
        <v>0</v>
      </c>
      <c r="E591" s="52">
        <v>0</v>
      </c>
      <c r="F591" s="52">
        <v>0</v>
      </c>
      <c r="G591" s="52">
        <v>0</v>
      </c>
      <c r="H591" s="52">
        <v>882208000</v>
      </c>
      <c r="I591" s="52">
        <v>30000000</v>
      </c>
      <c r="J591" s="52">
        <v>30000000</v>
      </c>
      <c r="K591" s="52">
        <v>0</v>
      </c>
      <c r="L591" s="52">
        <v>0</v>
      </c>
      <c r="M591" s="52">
        <v>0</v>
      </c>
      <c r="N591" s="52">
        <v>0</v>
      </c>
      <c r="O591" s="52">
        <v>0</v>
      </c>
      <c r="P591" s="52">
        <v>0</v>
      </c>
      <c r="Q591" s="45">
        <v>852208000</v>
      </c>
      <c r="R591" s="40">
        <v>96.599441401574197</v>
      </c>
      <c r="S591" s="40">
        <v>882208000</v>
      </c>
      <c r="T591" s="40">
        <v>100</v>
      </c>
      <c r="U591" s="40">
        <v>882208000</v>
      </c>
      <c r="V591" s="40">
        <v>100</v>
      </c>
      <c r="W591" s="40">
        <v>30000000</v>
      </c>
      <c r="X591" s="40">
        <v>0</v>
      </c>
      <c r="Y591" s="40">
        <v>0</v>
      </c>
    </row>
    <row r="592" spans="1:25" ht="26.25" x14ac:dyDescent="0.25">
      <c r="A592" s="41" t="s">
        <v>1368</v>
      </c>
      <c r="B592" s="46" t="s">
        <v>1369</v>
      </c>
      <c r="C592" s="45">
        <v>882208000</v>
      </c>
      <c r="D592" s="45">
        <v>0</v>
      </c>
      <c r="E592" s="45">
        <v>0</v>
      </c>
      <c r="F592" s="45">
        <v>0</v>
      </c>
      <c r="G592" s="45">
        <v>0</v>
      </c>
      <c r="H592" s="45">
        <v>882208000</v>
      </c>
      <c r="I592" s="45">
        <v>30000000</v>
      </c>
      <c r="J592" s="45">
        <v>30000000</v>
      </c>
      <c r="K592" s="45">
        <v>0</v>
      </c>
      <c r="L592" s="45">
        <v>0</v>
      </c>
      <c r="M592" s="45">
        <v>0</v>
      </c>
      <c r="N592" s="45">
        <v>0</v>
      </c>
      <c r="O592" s="45">
        <v>0</v>
      </c>
      <c r="P592" s="45">
        <v>0</v>
      </c>
      <c r="Q592" s="45">
        <v>852208000</v>
      </c>
      <c r="R592" s="40">
        <v>96.599441401574197</v>
      </c>
      <c r="S592" s="40">
        <v>882208000</v>
      </c>
      <c r="T592" s="40">
        <v>100</v>
      </c>
      <c r="U592" s="40">
        <v>882208000</v>
      </c>
      <c r="V592" s="40">
        <v>100</v>
      </c>
      <c r="W592" s="40">
        <v>30000000</v>
      </c>
      <c r="X592" s="40">
        <v>0</v>
      </c>
      <c r="Y592" s="40">
        <v>0</v>
      </c>
    </row>
    <row r="593" spans="1:25" ht="15.75" x14ac:dyDescent="0.25">
      <c r="A593" s="50" t="s">
        <v>1370</v>
      </c>
      <c r="B593" s="51" t="s">
        <v>1371</v>
      </c>
      <c r="C593" s="52">
        <v>496242000</v>
      </c>
      <c r="D593" s="52">
        <v>0</v>
      </c>
      <c r="E593" s="52">
        <v>0</v>
      </c>
      <c r="F593" s="52">
        <v>0</v>
      </c>
      <c r="G593" s="52">
        <v>0</v>
      </c>
      <c r="H593" s="52">
        <v>496242000</v>
      </c>
      <c r="I593" s="52">
        <v>496242000</v>
      </c>
      <c r="J593" s="52">
        <v>496242000</v>
      </c>
      <c r="K593" s="52">
        <v>0</v>
      </c>
      <c r="L593" s="52">
        <v>0</v>
      </c>
      <c r="M593" s="52">
        <v>0</v>
      </c>
      <c r="N593" s="52">
        <v>0</v>
      </c>
      <c r="O593" s="52">
        <v>0</v>
      </c>
      <c r="P593" s="52">
        <v>0</v>
      </c>
      <c r="Q593" s="45">
        <v>0</v>
      </c>
      <c r="R593" s="40">
        <v>0</v>
      </c>
      <c r="S593" s="40">
        <v>496242000</v>
      </c>
      <c r="T593" s="40">
        <v>100</v>
      </c>
      <c r="U593" s="40">
        <v>496242000</v>
      </c>
      <c r="V593" s="40">
        <v>100</v>
      </c>
      <c r="W593" s="40">
        <v>496242000</v>
      </c>
      <c r="X593" s="40">
        <v>0</v>
      </c>
      <c r="Y593" s="40">
        <v>0</v>
      </c>
    </row>
    <row r="594" spans="1:25" ht="26.25" x14ac:dyDescent="0.25">
      <c r="A594" s="41" t="s">
        <v>1372</v>
      </c>
      <c r="B594" s="46" t="s">
        <v>1373</v>
      </c>
      <c r="C594" s="45">
        <v>496242000</v>
      </c>
      <c r="D594" s="45">
        <v>0</v>
      </c>
      <c r="E594" s="45">
        <v>0</v>
      </c>
      <c r="F594" s="45">
        <v>0</v>
      </c>
      <c r="G594" s="45">
        <v>0</v>
      </c>
      <c r="H594" s="45">
        <v>496242000</v>
      </c>
      <c r="I594" s="45">
        <v>496242000</v>
      </c>
      <c r="J594" s="45">
        <v>496242000</v>
      </c>
      <c r="K594" s="45">
        <v>0</v>
      </c>
      <c r="L594" s="45">
        <v>0</v>
      </c>
      <c r="M594" s="45">
        <v>0</v>
      </c>
      <c r="N594" s="45">
        <v>0</v>
      </c>
      <c r="O594" s="45">
        <v>0</v>
      </c>
      <c r="P594" s="45">
        <v>0</v>
      </c>
      <c r="Q594" s="45">
        <v>0</v>
      </c>
      <c r="R594" s="40">
        <v>0</v>
      </c>
      <c r="S594" s="40">
        <v>496242000</v>
      </c>
      <c r="T594" s="40">
        <v>100</v>
      </c>
      <c r="U594" s="40">
        <v>496242000</v>
      </c>
      <c r="V594" s="40">
        <v>100</v>
      </c>
      <c r="W594" s="40">
        <v>496242000</v>
      </c>
      <c r="X594" s="40">
        <v>0</v>
      </c>
      <c r="Y594" s="40">
        <v>0</v>
      </c>
    </row>
    <row r="595" spans="1:25" ht="15.75" x14ac:dyDescent="0.25">
      <c r="A595" s="47" t="s">
        <v>1374</v>
      </c>
      <c r="B595" s="48" t="s">
        <v>1375</v>
      </c>
      <c r="C595" s="49">
        <v>5247780707</v>
      </c>
      <c r="D595" s="49">
        <v>189625060</v>
      </c>
      <c r="E595" s="49">
        <v>0</v>
      </c>
      <c r="F595" s="49">
        <v>391826855</v>
      </c>
      <c r="G595" s="49">
        <v>391826855</v>
      </c>
      <c r="H595" s="49">
        <v>5437405767</v>
      </c>
      <c r="I595" s="49">
        <v>4618891706</v>
      </c>
      <c r="J595" s="49">
        <v>4618891706</v>
      </c>
      <c r="K595" s="49">
        <v>2719894000</v>
      </c>
      <c r="L595" s="49">
        <v>2719894000</v>
      </c>
      <c r="M595" s="49">
        <v>2019086456</v>
      </c>
      <c r="N595" s="49">
        <v>2019086456</v>
      </c>
      <c r="O595" s="49">
        <v>2019086456</v>
      </c>
      <c r="P595" s="49">
        <v>2019086456</v>
      </c>
      <c r="Q595" s="45">
        <v>818514061</v>
      </c>
      <c r="R595" s="40">
        <v>15.053393034737601</v>
      </c>
      <c r="S595" s="40">
        <v>2717511767</v>
      </c>
      <c r="T595" s="40">
        <v>49.978094029560395</v>
      </c>
      <c r="U595" s="40">
        <v>3418319311</v>
      </c>
      <c r="V595" s="40">
        <v>62.866731994621794</v>
      </c>
      <c r="W595" s="40">
        <v>1898997706</v>
      </c>
      <c r="X595" s="40">
        <v>700807544</v>
      </c>
      <c r="Y595" s="40">
        <v>0</v>
      </c>
    </row>
    <row r="596" spans="1:25" ht="26.25" x14ac:dyDescent="0.25">
      <c r="A596" s="50" t="s">
        <v>1376</v>
      </c>
      <c r="B596" s="51" t="s">
        <v>1377</v>
      </c>
      <c r="C596" s="52">
        <v>2913280707</v>
      </c>
      <c r="D596" s="52">
        <v>0</v>
      </c>
      <c r="E596" s="52">
        <v>0</v>
      </c>
      <c r="F596" s="52">
        <v>391826855</v>
      </c>
      <c r="G596" s="52">
        <v>391826855</v>
      </c>
      <c r="H596" s="52">
        <v>2913280707</v>
      </c>
      <c r="I596" s="52">
        <v>2284391706</v>
      </c>
      <c r="J596" s="52">
        <v>2284391706</v>
      </c>
      <c r="K596" s="52">
        <v>385394000</v>
      </c>
      <c r="L596" s="52">
        <v>385394000</v>
      </c>
      <c r="M596" s="52">
        <v>123616000</v>
      </c>
      <c r="N596" s="52">
        <v>123616000</v>
      </c>
      <c r="O596" s="52">
        <v>123616000</v>
      </c>
      <c r="P596" s="52">
        <v>123616000</v>
      </c>
      <c r="Q596" s="45">
        <v>628889001</v>
      </c>
      <c r="R596" s="40">
        <v>21.586968927810897</v>
      </c>
      <c r="S596" s="40">
        <v>2527886707</v>
      </c>
      <c r="T596" s="40">
        <v>86.771134032021692</v>
      </c>
      <c r="U596" s="40">
        <v>2789664707</v>
      </c>
      <c r="V596" s="40">
        <v>95.756811223066308</v>
      </c>
      <c r="W596" s="40">
        <v>1898997706</v>
      </c>
      <c r="X596" s="40">
        <v>261778000</v>
      </c>
      <c r="Y596" s="40">
        <v>0</v>
      </c>
    </row>
    <row r="597" spans="1:25" ht="26.25" x14ac:dyDescent="0.25">
      <c r="A597" s="50" t="s">
        <v>1378</v>
      </c>
      <c r="B597" s="51" t="s">
        <v>1379</v>
      </c>
      <c r="C597" s="52">
        <v>0</v>
      </c>
      <c r="D597" s="52">
        <v>0</v>
      </c>
      <c r="E597" s="52">
        <v>0</v>
      </c>
      <c r="F597" s="52">
        <v>100000000</v>
      </c>
      <c r="G597" s="52">
        <v>0</v>
      </c>
      <c r="H597" s="52">
        <v>100000000</v>
      </c>
      <c r="I597" s="52">
        <v>100000000</v>
      </c>
      <c r="J597" s="52">
        <v>100000000</v>
      </c>
      <c r="K597" s="52">
        <v>0</v>
      </c>
      <c r="L597" s="52">
        <v>0</v>
      </c>
      <c r="M597" s="52">
        <v>0</v>
      </c>
      <c r="N597" s="52">
        <v>0</v>
      </c>
      <c r="O597" s="52">
        <v>0</v>
      </c>
      <c r="P597" s="52">
        <v>0</v>
      </c>
      <c r="Q597" s="45">
        <v>0</v>
      </c>
      <c r="R597" s="40">
        <v>0</v>
      </c>
      <c r="S597" s="40">
        <v>100000000</v>
      </c>
      <c r="T597" s="40">
        <v>100</v>
      </c>
      <c r="U597" s="40">
        <v>100000000</v>
      </c>
      <c r="V597" s="40">
        <v>100</v>
      </c>
      <c r="W597" s="40">
        <v>100000000</v>
      </c>
      <c r="X597" s="40">
        <v>0</v>
      </c>
      <c r="Y597" s="40">
        <v>0</v>
      </c>
    </row>
    <row r="598" spans="1:25" ht="15.75" x14ac:dyDescent="0.25">
      <c r="A598" s="41" t="s">
        <v>1380</v>
      </c>
      <c r="B598" s="46" t="s">
        <v>1381</v>
      </c>
      <c r="C598" s="45">
        <v>0</v>
      </c>
      <c r="D598" s="45">
        <v>0</v>
      </c>
      <c r="E598" s="45">
        <v>0</v>
      </c>
      <c r="F598" s="45">
        <v>100000000</v>
      </c>
      <c r="G598" s="45">
        <v>0</v>
      </c>
      <c r="H598" s="45">
        <v>100000000</v>
      </c>
      <c r="I598" s="45">
        <v>100000000</v>
      </c>
      <c r="J598" s="45">
        <v>100000000</v>
      </c>
      <c r="K598" s="45">
        <v>0</v>
      </c>
      <c r="L598" s="45">
        <v>0</v>
      </c>
      <c r="M598" s="45">
        <v>0</v>
      </c>
      <c r="N598" s="45">
        <v>0</v>
      </c>
      <c r="O598" s="45">
        <v>0</v>
      </c>
      <c r="P598" s="45">
        <v>0</v>
      </c>
      <c r="Q598" s="45">
        <v>0</v>
      </c>
      <c r="R598" s="40">
        <v>0</v>
      </c>
      <c r="S598" s="40">
        <v>100000000</v>
      </c>
      <c r="T598" s="40">
        <v>100</v>
      </c>
      <c r="U598" s="40">
        <v>100000000</v>
      </c>
      <c r="V598" s="40">
        <v>100</v>
      </c>
      <c r="W598" s="40">
        <v>100000000</v>
      </c>
      <c r="X598" s="40">
        <v>0</v>
      </c>
      <c r="Y598" s="40">
        <v>0</v>
      </c>
    </row>
    <row r="599" spans="1:25" ht="15.75" x14ac:dyDescent="0.25">
      <c r="A599" s="50" t="s">
        <v>1382</v>
      </c>
      <c r="B599" s="51" t="s">
        <v>1383</v>
      </c>
      <c r="C599" s="52">
        <v>125000000</v>
      </c>
      <c r="D599" s="52">
        <v>0</v>
      </c>
      <c r="E599" s="52">
        <v>0</v>
      </c>
      <c r="F599" s="52">
        <v>0</v>
      </c>
      <c r="G599" s="52">
        <v>0</v>
      </c>
      <c r="H599" s="52">
        <v>125000000</v>
      </c>
      <c r="I599" s="52">
        <v>0</v>
      </c>
      <c r="J599" s="52">
        <v>0</v>
      </c>
      <c r="K599" s="52">
        <v>0</v>
      </c>
      <c r="L599" s="52">
        <v>0</v>
      </c>
      <c r="M599" s="52">
        <v>0</v>
      </c>
      <c r="N599" s="52">
        <v>0</v>
      </c>
      <c r="O599" s="52">
        <v>0</v>
      </c>
      <c r="P599" s="52">
        <v>0</v>
      </c>
      <c r="Q599" s="45">
        <v>125000000</v>
      </c>
      <c r="R599" s="40">
        <v>100</v>
      </c>
      <c r="S599" s="40">
        <v>125000000</v>
      </c>
      <c r="T599" s="40">
        <v>100</v>
      </c>
      <c r="U599" s="40">
        <v>125000000</v>
      </c>
      <c r="V599" s="40">
        <v>100</v>
      </c>
      <c r="W599" s="40">
        <v>0</v>
      </c>
      <c r="X599" s="40">
        <v>0</v>
      </c>
      <c r="Y599" s="40">
        <v>0</v>
      </c>
    </row>
    <row r="600" spans="1:25" ht="39" x14ac:dyDescent="0.25">
      <c r="A600" s="50" t="s">
        <v>1384</v>
      </c>
      <c r="B600" s="51" t="s">
        <v>1385</v>
      </c>
      <c r="C600" s="52">
        <v>125000000</v>
      </c>
      <c r="D600" s="52">
        <v>0</v>
      </c>
      <c r="E600" s="52">
        <v>0</v>
      </c>
      <c r="F600" s="52">
        <v>0</v>
      </c>
      <c r="G600" s="52">
        <v>0</v>
      </c>
      <c r="H600" s="52">
        <v>125000000</v>
      </c>
      <c r="I600" s="52">
        <v>0</v>
      </c>
      <c r="J600" s="52">
        <v>0</v>
      </c>
      <c r="K600" s="52">
        <v>0</v>
      </c>
      <c r="L600" s="52">
        <v>0</v>
      </c>
      <c r="M600" s="52">
        <v>0</v>
      </c>
      <c r="N600" s="52">
        <v>0</v>
      </c>
      <c r="O600" s="52">
        <v>0</v>
      </c>
      <c r="P600" s="52">
        <v>0</v>
      </c>
      <c r="Q600" s="45">
        <v>125000000</v>
      </c>
      <c r="R600" s="40">
        <v>100</v>
      </c>
      <c r="S600" s="40">
        <v>125000000</v>
      </c>
      <c r="T600" s="40">
        <v>100</v>
      </c>
      <c r="U600" s="40">
        <v>125000000</v>
      </c>
      <c r="V600" s="40">
        <v>100</v>
      </c>
      <c r="W600" s="40">
        <v>0</v>
      </c>
      <c r="X600" s="40">
        <v>0</v>
      </c>
      <c r="Y600" s="40">
        <v>0</v>
      </c>
    </row>
    <row r="601" spans="1:25" ht="15.75" x14ac:dyDescent="0.25">
      <c r="A601" s="41" t="s">
        <v>1386</v>
      </c>
      <c r="B601" s="46" t="s">
        <v>1387</v>
      </c>
      <c r="C601" s="45">
        <v>125000000</v>
      </c>
      <c r="D601" s="45">
        <v>0</v>
      </c>
      <c r="E601" s="45">
        <v>0</v>
      </c>
      <c r="F601" s="45">
        <v>0</v>
      </c>
      <c r="G601" s="45">
        <v>0</v>
      </c>
      <c r="H601" s="45">
        <v>125000000</v>
      </c>
      <c r="I601" s="45">
        <v>0</v>
      </c>
      <c r="J601" s="45">
        <v>0</v>
      </c>
      <c r="K601" s="45">
        <v>0</v>
      </c>
      <c r="L601" s="45">
        <v>0</v>
      </c>
      <c r="M601" s="45">
        <v>0</v>
      </c>
      <c r="N601" s="45">
        <v>0</v>
      </c>
      <c r="O601" s="45">
        <v>0</v>
      </c>
      <c r="P601" s="45">
        <v>0</v>
      </c>
      <c r="Q601" s="45">
        <v>125000000</v>
      </c>
      <c r="R601" s="40">
        <v>100</v>
      </c>
      <c r="S601" s="40">
        <v>125000000</v>
      </c>
      <c r="T601" s="40">
        <v>100</v>
      </c>
      <c r="U601" s="40">
        <v>125000000</v>
      </c>
      <c r="V601" s="40">
        <v>100</v>
      </c>
      <c r="W601" s="40">
        <v>0</v>
      </c>
      <c r="X601" s="40">
        <v>0</v>
      </c>
      <c r="Y601" s="40">
        <v>0</v>
      </c>
    </row>
    <row r="602" spans="1:25" ht="26.25" x14ac:dyDescent="0.25">
      <c r="A602" s="50" t="s">
        <v>1388</v>
      </c>
      <c r="B602" s="51" t="s">
        <v>1389</v>
      </c>
      <c r="C602" s="52">
        <v>437000000</v>
      </c>
      <c r="D602" s="52">
        <v>0</v>
      </c>
      <c r="E602" s="52">
        <v>0</v>
      </c>
      <c r="F602" s="52">
        <v>0</v>
      </c>
      <c r="G602" s="52">
        <v>0</v>
      </c>
      <c r="H602" s="52">
        <v>437000000</v>
      </c>
      <c r="I602" s="52">
        <v>433111000</v>
      </c>
      <c r="J602" s="52">
        <v>433111000</v>
      </c>
      <c r="K602" s="52">
        <v>385394000</v>
      </c>
      <c r="L602" s="52">
        <v>385394000</v>
      </c>
      <c r="M602" s="52">
        <v>123616000</v>
      </c>
      <c r="N602" s="52">
        <v>123616000</v>
      </c>
      <c r="O602" s="52">
        <v>123616000</v>
      </c>
      <c r="P602" s="52">
        <v>123616000</v>
      </c>
      <c r="Q602" s="45">
        <v>3889000</v>
      </c>
      <c r="R602" s="40">
        <v>0.88993135011441593</v>
      </c>
      <c r="S602" s="40">
        <v>51606000</v>
      </c>
      <c r="T602" s="40">
        <v>11.809153318077801</v>
      </c>
      <c r="U602" s="40">
        <v>313384000</v>
      </c>
      <c r="V602" s="40">
        <v>71.712585812356991</v>
      </c>
      <c r="W602" s="40">
        <v>47717000</v>
      </c>
      <c r="X602" s="40">
        <v>261778000</v>
      </c>
      <c r="Y602" s="40">
        <v>0</v>
      </c>
    </row>
    <row r="603" spans="1:25" ht="26.25" x14ac:dyDescent="0.25">
      <c r="A603" s="41" t="s">
        <v>1390</v>
      </c>
      <c r="B603" s="46" t="s">
        <v>1391</v>
      </c>
      <c r="C603" s="45">
        <v>437000000</v>
      </c>
      <c r="D603" s="45">
        <v>0</v>
      </c>
      <c r="E603" s="45">
        <v>0</v>
      </c>
      <c r="F603" s="45">
        <v>0</v>
      </c>
      <c r="G603" s="45">
        <v>0</v>
      </c>
      <c r="H603" s="45">
        <v>437000000</v>
      </c>
      <c r="I603" s="45">
        <v>433111000</v>
      </c>
      <c r="J603" s="45">
        <v>433111000</v>
      </c>
      <c r="K603" s="45">
        <v>385394000</v>
      </c>
      <c r="L603" s="45">
        <v>385394000</v>
      </c>
      <c r="M603" s="45">
        <v>123616000</v>
      </c>
      <c r="N603" s="45">
        <v>123616000</v>
      </c>
      <c r="O603" s="45">
        <v>123616000</v>
      </c>
      <c r="P603" s="45">
        <v>123616000</v>
      </c>
      <c r="Q603" s="45">
        <v>3889000</v>
      </c>
      <c r="R603" s="40">
        <v>0.88993135011441593</v>
      </c>
      <c r="S603" s="40">
        <v>51606000</v>
      </c>
      <c r="T603" s="40">
        <v>11.809153318077801</v>
      </c>
      <c r="U603" s="40">
        <v>313384000</v>
      </c>
      <c r="V603" s="40">
        <v>71.712585812356991</v>
      </c>
      <c r="W603" s="40">
        <v>47717000</v>
      </c>
      <c r="X603" s="40">
        <v>261778000</v>
      </c>
      <c r="Y603" s="40">
        <v>0</v>
      </c>
    </row>
    <row r="604" spans="1:25" ht="39" x14ac:dyDescent="0.25">
      <c r="A604" s="50" t="s">
        <v>1392</v>
      </c>
      <c r="B604" s="51" t="s">
        <v>1393</v>
      </c>
      <c r="C604" s="52">
        <v>0</v>
      </c>
      <c r="D604" s="52">
        <v>0</v>
      </c>
      <c r="E604" s="52">
        <v>0</v>
      </c>
      <c r="F604" s="52">
        <v>50000000</v>
      </c>
      <c r="G604" s="52">
        <v>0</v>
      </c>
      <c r="H604" s="52">
        <v>50000000</v>
      </c>
      <c r="I604" s="52">
        <v>50000000</v>
      </c>
      <c r="J604" s="52">
        <v>50000000</v>
      </c>
      <c r="K604" s="52">
        <v>0</v>
      </c>
      <c r="L604" s="52">
        <v>0</v>
      </c>
      <c r="M604" s="52">
        <v>0</v>
      </c>
      <c r="N604" s="52">
        <v>0</v>
      </c>
      <c r="O604" s="52">
        <v>0</v>
      </c>
      <c r="P604" s="52">
        <v>0</v>
      </c>
      <c r="Q604" s="45">
        <v>0</v>
      </c>
      <c r="R604" s="40">
        <v>0</v>
      </c>
      <c r="S604" s="40">
        <v>50000000</v>
      </c>
      <c r="T604" s="40">
        <v>100</v>
      </c>
      <c r="U604" s="40">
        <v>50000000</v>
      </c>
      <c r="V604" s="40">
        <v>100</v>
      </c>
      <c r="W604" s="40">
        <v>50000000</v>
      </c>
      <c r="X604" s="40">
        <v>0</v>
      </c>
      <c r="Y604" s="40">
        <v>0</v>
      </c>
    </row>
    <row r="605" spans="1:25" ht="26.25" x14ac:dyDescent="0.25">
      <c r="A605" s="41" t="s">
        <v>1394</v>
      </c>
      <c r="B605" s="46" t="s">
        <v>1395</v>
      </c>
      <c r="C605" s="45">
        <v>0</v>
      </c>
      <c r="D605" s="45">
        <v>0</v>
      </c>
      <c r="E605" s="45">
        <v>0</v>
      </c>
      <c r="F605" s="45">
        <v>50000000</v>
      </c>
      <c r="G605" s="45">
        <v>0</v>
      </c>
      <c r="H605" s="45">
        <v>50000000</v>
      </c>
      <c r="I605" s="45">
        <v>50000000</v>
      </c>
      <c r="J605" s="45">
        <v>50000000</v>
      </c>
      <c r="K605" s="45">
        <v>0</v>
      </c>
      <c r="L605" s="45">
        <v>0</v>
      </c>
      <c r="M605" s="45">
        <v>0</v>
      </c>
      <c r="N605" s="45">
        <v>0</v>
      </c>
      <c r="O605" s="45">
        <v>0</v>
      </c>
      <c r="P605" s="45">
        <v>0</v>
      </c>
      <c r="Q605" s="45">
        <v>0</v>
      </c>
      <c r="R605" s="40">
        <v>0</v>
      </c>
      <c r="S605" s="40">
        <v>50000000</v>
      </c>
      <c r="T605" s="40">
        <v>100</v>
      </c>
      <c r="U605" s="40">
        <v>50000000</v>
      </c>
      <c r="V605" s="40">
        <v>100</v>
      </c>
      <c r="W605" s="40">
        <v>50000000</v>
      </c>
      <c r="X605" s="40">
        <v>0</v>
      </c>
      <c r="Y605" s="40">
        <v>0</v>
      </c>
    </row>
    <row r="606" spans="1:25" ht="39" x14ac:dyDescent="0.25">
      <c r="A606" s="50" t="s">
        <v>1396</v>
      </c>
      <c r="B606" s="51" t="s">
        <v>1397</v>
      </c>
      <c r="C606" s="52">
        <v>2351280707</v>
      </c>
      <c r="D606" s="52">
        <v>0</v>
      </c>
      <c r="E606" s="52">
        <v>0</v>
      </c>
      <c r="F606" s="52">
        <v>241826855</v>
      </c>
      <c r="G606" s="52">
        <v>391826855</v>
      </c>
      <c r="H606" s="52">
        <v>2201280707</v>
      </c>
      <c r="I606" s="52">
        <v>1701280706</v>
      </c>
      <c r="J606" s="52">
        <v>1701280706</v>
      </c>
      <c r="K606" s="52">
        <v>0</v>
      </c>
      <c r="L606" s="52">
        <v>0</v>
      </c>
      <c r="M606" s="52">
        <v>0</v>
      </c>
      <c r="N606" s="52">
        <v>0</v>
      </c>
      <c r="O606" s="52">
        <v>0</v>
      </c>
      <c r="P606" s="52">
        <v>0</v>
      </c>
      <c r="Q606" s="45">
        <v>500000001</v>
      </c>
      <c r="R606" s="40">
        <v>22.714050025969698</v>
      </c>
      <c r="S606" s="40">
        <v>2201280707</v>
      </c>
      <c r="T606" s="40">
        <v>100</v>
      </c>
      <c r="U606" s="40">
        <v>2201280707</v>
      </c>
      <c r="V606" s="40">
        <v>100</v>
      </c>
      <c r="W606" s="40">
        <v>1701280706</v>
      </c>
      <c r="X606" s="40">
        <v>0</v>
      </c>
      <c r="Y606" s="40">
        <v>0</v>
      </c>
    </row>
    <row r="607" spans="1:25" ht="39" x14ac:dyDescent="0.25">
      <c r="A607" s="41" t="s">
        <v>1398</v>
      </c>
      <c r="B607" s="46" t="s">
        <v>1399</v>
      </c>
      <c r="C607" s="45">
        <v>2351280707</v>
      </c>
      <c r="D607" s="45">
        <v>0</v>
      </c>
      <c r="E607" s="45">
        <v>0</v>
      </c>
      <c r="F607" s="45">
        <v>0</v>
      </c>
      <c r="G607" s="45">
        <v>391826855</v>
      </c>
      <c r="H607" s="45">
        <v>1959453852</v>
      </c>
      <c r="I607" s="45">
        <v>1459453851</v>
      </c>
      <c r="J607" s="45">
        <v>1459453851</v>
      </c>
      <c r="K607" s="45">
        <v>0</v>
      </c>
      <c r="L607" s="45">
        <v>0</v>
      </c>
      <c r="M607" s="45">
        <v>0</v>
      </c>
      <c r="N607" s="45">
        <v>0</v>
      </c>
      <c r="O607" s="45">
        <v>0</v>
      </c>
      <c r="P607" s="45">
        <v>0</v>
      </c>
      <c r="Q607" s="45">
        <v>500000001</v>
      </c>
      <c r="R607" s="40">
        <v>25.517314454211501</v>
      </c>
      <c r="S607" s="40">
        <v>1959453852</v>
      </c>
      <c r="T607" s="40">
        <v>100</v>
      </c>
      <c r="U607" s="40">
        <v>1959453852</v>
      </c>
      <c r="V607" s="40">
        <v>100</v>
      </c>
      <c r="W607" s="40">
        <v>1459453851</v>
      </c>
      <c r="X607" s="40">
        <v>0</v>
      </c>
      <c r="Y607" s="40">
        <v>0</v>
      </c>
    </row>
    <row r="608" spans="1:25" ht="26.25" x14ac:dyDescent="0.25">
      <c r="A608" s="41" t="s">
        <v>1400</v>
      </c>
      <c r="B608" s="46" t="s">
        <v>1401</v>
      </c>
      <c r="C608" s="45">
        <v>0</v>
      </c>
      <c r="D608" s="45">
        <v>0</v>
      </c>
      <c r="E608" s="45">
        <v>0</v>
      </c>
      <c r="F608" s="45">
        <v>138262607</v>
      </c>
      <c r="G608" s="45">
        <v>0</v>
      </c>
      <c r="H608" s="45">
        <v>138262607</v>
      </c>
      <c r="I608" s="45">
        <v>138262607</v>
      </c>
      <c r="J608" s="45">
        <v>138262607</v>
      </c>
      <c r="K608" s="45">
        <v>0</v>
      </c>
      <c r="L608" s="45">
        <v>0</v>
      </c>
      <c r="M608" s="45">
        <v>0</v>
      </c>
      <c r="N608" s="45">
        <v>0</v>
      </c>
      <c r="O608" s="45">
        <v>0</v>
      </c>
      <c r="P608" s="45">
        <v>0</v>
      </c>
      <c r="Q608" s="45">
        <v>0</v>
      </c>
      <c r="R608" s="40">
        <v>0</v>
      </c>
      <c r="S608" s="40">
        <v>138262607</v>
      </c>
      <c r="T608" s="40">
        <v>100</v>
      </c>
      <c r="U608" s="40">
        <v>138262607</v>
      </c>
      <c r="V608" s="40">
        <v>100</v>
      </c>
      <c r="W608" s="40">
        <v>138262607</v>
      </c>
      <c r="X608" s="40">
        <v>0</v>
      </c>
      <c r="Y608" s="40">
        <v>0</v>
      </c>
    </row>
    <row r="609" spans="1:25" ht="26.25" x14ac:dyDescent="0.25">
      <c r="A609" s="41" t="s">
        <v>1402</v>
      </c>
      <c r="B609" s="46" t="s">
        <v>1403</v>
      </c>
      <c r="C609" s="45">
        <v>0</v>
      </c>
      <c r="D609" s="45">
        <v>0</v>
      </c>
      <c r="E609" s="45">
        <v>0</v>
      </c>
      <c r="F609" s="45">
        <v>103564248</v>
      </c>
      <c r="G609" s="45">
        <v>0</v>
      </c>
      <c r="H609" s="45">
        <v>103564248</v>
      </c>
      <c r="I609" s="45">
        <v>103564248</v>
      </c>
      <c r="J609" s="45">
        <v>103564248</v>
      </c>
      <c r="K609" s="45">
        <v>0</v>
      </c>
      <c r="L609" s="45">
        <v>0</v>
      </c>
      <c r="M609" s="45">
        <v>0</v>
      </c>
      <c r="N609" s="45">
        <v>0</v>
      </c>
      <c r="O609" s="45">
        <v>0</v>
      </c>
      <c r="P609" s="45">
        <v>0</v>
      </c>
      <c r="Q609" s="45">
        <v>0</v>
      </c>
      <c r="R609" s="40">
        <v>0</v>
      </c>
      <c r="S609" s="40">
        <v>103564248</v>
      </c>
      <c r="T609" s="40">
        <v>100</v>
      </c>
      <c r="U609" s="40">
        <v>103564248</v>
      </c>
      <c r="V609" s="40">
        <v>100</v>
      </c>
      <c r="W609" s="40">
        <v>103564248</v>
      </c>
      <c r="X609" s="40">
        <v>0</v>
      </c>
      <c r="Y609" s="40">
        <v>0</v>
      </c>
    </row>
    <row r="610" spans="1:25" ht="39" x14ac:dyDescent="0.25">
      <c r="A610" s="50" t="s">
        <v>1404</v>
      </c>
      <c r="B610" s="51" t="s">
        <v>1405</v>
      </c>
      <c r="C610" s="52">
        <v>2334500000</v>
      </c>
      <c r="D610" s="52">
        <v>139636150</v>
      </c>
      <c r="E610" s="52">
        <v>0</v>
      </c>
      <c r="F610" s="52">
        <v>0</v>
      </c>
      <c r="G610" s="52">
        <v>0</v>
      </c>
      <c r="H610" s="52">
        <v>2474136150</v>
      </c>
      <c r="I610" s="52">
        <v>2334500000</v>
      </c>
      <c r="J610" s="52">
        <v>2334500000</v>
      </c>
      <c r="K610" s="52">
        <v>2334500000</v>
      </c>
      <c r="L610" s="52">
        <v>2334500000</v>
      </c>
      <c r="M610" s="52">
        <v>1895470456</v>
      </c>
      <c r="N610" s="52">
        <v>1895470456</v>
      </c>
      <c r="O610" s="52">
        <v>1895470456</v>
      </c>
      <c r="P610" s="52">
        <v>1895470456</v>
      </c>
      <c r="Q610" s="45">
        <v>139636150</v>
      </c>
      <c r="R610" s="40">
        <v>5.6438345157359295</v>
      </c>
      <c r="S610" s="40">
        <v>139636150</v>
      </c>
      <c r="T610" s="40">
        <v>5.6438345157359295</v>
      </c>
      <c r="U610" s="40">
        <v>578665694</v>
      </c>
      <c r="V610" s="40">
        <v>23.3885954093513</v>
      </c>
      <c r="W610" s="40">
        <v>0</v>
      </c>
      <c r="X610" s="40">
        <v>439029544</v>
      </c>
      <c r="Y610" s="40">
        <v>0</v>
      </c>
    </row>
    <row r="611" spans="1:25" ht="15.75" x14ac:dyDescent="0.25">
      <c r="A611" s="41" t="s">
        <v>1406</v>
      </c>
      <c r="B611" s="46" t="s">
        <v>1407</v>
      </c>
      <c r="C611" s="45">
        <v>2334500000</v>
      </c>
      <c r="D611" s="45">
        <v>0</v>
      </c>
      <c r="E611" s="45">
        <v>0</v>
      </c>
      <c r="F611" s="45">
        <v>0</v>
      </c>
      <c r="G611" s="45">
        <v>0</v>
      </c>
      <c r="H611" s="45">
        <v>2334500000</v>
      </c>
      <c r="I611" s="45">
        <v>2334500000</v>
      </c>
      <c r="J611" s="45">
        <v>2334500000</v>
      </c>
      <c r="K611" s="45">
        <v>2334500000</v>
      </c>
      <c r="L611" s="45">
        <v>2334500000</v>
      </c>
      <c r="M611" s="45">
        <v>1895470456</v>
      </c>
      <c r="N611" s="45">
        <v>1895470456</v>
      </c>
      <c r="O611" s="45">
        <v>1895470456</v>
      </c>
      <c r="P611" s="45">
        <v>1895470456</v>
      </c>
      <c r="Q611" s="45">
        <v>0</v>
      </c>
      <c r="R611" s="40">
        <v>0</v>
      </c>
      <c r="S611" s="40">
        <v>0</v>
      </c>
      <c r="T611" s="40">
        <v>0</v>
      </c>
      <c r="U611" s="40">
        <v>439029544</v>
      </c>
      <c r="V611" s="40">
        <v>18.806148811308603</v>
      </c>
      <c r="W611" s="40">
        <v>0</v>
      </c>
      <c r="X611" s="40">
        <v>439029544</v>
      </c>
      <c r="Y611" s="40">
        <v>0</v>
      </c>
    </row>
    <row r="612" spans="1:25" ht="26.25" x14ac:dyDescent="0.25">
      <c r="A612" s="41" t="s">
        <v>1408</v>
      </c>
      <c r="B612" s="46" t="s">
        <v>1409</v>
      </c>
      <c r="C612" s="45">
        <v>0</v>
      </c>
      <c r="D612" s="45">
        <v>122001240</v>
      </c>
      <c r="E612" s="45">
        <v>0</v>
      </c>
      <c r="F612" s="45">
        <v>0</v>
      </c>
      <c r="G612" s="45">
        <v>0</v>
      </c>
      <c r="H612" s="45">
        <v>122001240</v>
      </c>
      <c r="I612" s="45">
        <v>0</v>
      </c>
      <c r="J612" s="45">
        <v>0</v>
      </c>
      <c r="K612" s="45">
        <v>0</v>
      </c>
      <c r="L612" s="45">
        <v>0</v>
      </c>
      <c r="M612" s="45">
        <v>0</v>
      </c>
      <c r="N612" s="45">
        <v>0</v>
      </c>
      <c r="O612" s="45">
        <v>0</v>
      </c>
      <c r="P612" s="45">
        <v>0</v>
      </c>
      <c r="Q612" s="45">
        <v>122001240</v>
      </c>
      <c r="R612" s="40">
        <v>100</v>
      </c>
      <c r="S612" s="40">
        <v>122001240</v>
      </c>
      <c r="T612" s="40">
        <v>100</v>
      </c>
      <c r="U612" s="40">
        <v>122001240</v>
      </c>
      <c r="V612" s="40">
        <v>100</v>
      </c>
      <c r="W612" s="40">
        <v>0</v>
      </c>
      <c r="X612" s="40">
        <v>0</v>
      </c>
      <c r="Y612" s="40">
        <v>0</v>
      </c>
    </row>
    <row r="613" spans="1:25" ht="26.25" x14ac:dyDescent="0.25">
      <c r="A613" s="41" t="s">
        <v>1410</v>
      </c>
      <c r="B613" s="46" t="s">
        <v>1411</v>
      </c>
      <c r="C613" s="45">
        <v>0</v>
      </c>
      <c r="D613" s="45">
        <v>17634910</v>
      </c>
      <c r="E613" s="45">
        <v>0</v>
      </c>
      <c r="F613" s="45">
        <v>0</v>
      </c>
      <c r="G613" s="45">
        <v>0</v>
      </c>
      <c r="H613" s="45">
        <v>17634910</v>
      </c>
      <c r="I613" s="45">
        <v>0</v>
      </c>
      <c r="J613" s="45">
        <v>0</v>
      </c>
      <c r="K613" s="45">
        <v>0</v>
      </c>
      <c r="L613" s="45">
        <v>0</v>
      </c>
      <c r="M613" s="45">
        <v>0</v>
      </c>
      <c r="N613" s="45">
        <v>0</v>
      </c>
      <c r="O613" s="45">
        <v>0</v>
      </c>
      <c r="P613" s="45">
        <v>0</v>
      </c>
      <c r="Q613" s="45">
        <v>17634910</v>
      </c>
      <c r="R613" s="40">
        <v>100</v>
      </c>
      <c r="S613" s="40">
        <v>17634910</v>
      </c>
      <c r="T613" s="40">
        <v>100</v>
      </c>
      <c r="U613" s="40">
        <v>17634910</v>
      </c>
      <c r="V613" s="40">
        <v>100</v>
      </c>
      <c r="W613" s="40">
        <v>0</v>
      </c>
      <c r="X613" s="40">
        <v>0</v>
      </c>
      <c r="Y613" s="40">
        <v>0</v>
      </c>
    </row>
    <row r="614" spans="1:25" ht="26.25" x14ac:dyDescent="0.25">
      <c r="A614" s="50" t="s">
        <v>1412</v>
      </c>
      <c r="B614" s="51" t="s">
        <v>1413</v>
      </c>
      <c r="C614" s="52">
        <v>0</v>
      </c>
      <c r="D614" s="52">
        <v>49988910</v>
      </c>
      <c r="E614" s="52">
        <v>0</v>
      </c>
      <c r="F614" s="52">
        <v>0</v>
      </c>
      <c r="G614" s="52">
        <v>0</v>
      </c>
      <c r="H614" s="52">
        <v>49988910</v>
      </c>
      <c r="I614" s="52">
        <v>0</v>
      </c>
      <c r="J614" s="52">
        <v>0</v>
      </c>
      <c r="K614" s="52">
        <v>0</v>
      </c>
      <c r="L614" s="52">
        <v>0</v>
      </c>
      <c r="M614" s="52">
        <v>0</v>
      </c>
      <c r="N614" s="52">
        <v>0</v>
      </c>
      <c r="O614" s="52">
        <v>0</v>
      </c>
      <c r="P614" s="52">
        <v>0</v>
      </c>
      <c r="Q614" s="45">
        <v>49988910</v>
      </c>
      <c r="R614" s="40">
        <v>100</v>
      </c>
      <c r="S614" s="40">
        <v>49988910</v>
      </c>
      <c r="T614" s="40">
        <v>100</v>
      </c>
      <c r="U614" s="40">
        <v>49988910</v>
      </c>
      <c r="V614" s="40">
        <v>100</v>
      </c>
      <c r="W614" s="40">
        <v>0</v>
      </c>
      <c r="X614" s="40">
        <v>0</v>
      </c>
      <c r="Y614" s="40">
        <v>0</v>
      </c>
    </row>
    <row r="615" spans="1:25" ht="39" x14ac:dyDescent="0.25">
      <c r="A615" s="41" t="s">
        <v>1414</v>
      </c>
      <c r="B615" s="46" t="s">
        <v>1415</v>
      </c>
      <c r="C615" s="45">
        <v>0</v>
      </c>
      <c r="D615" s="45">
        <v>49988910</v>
      </c>
      <c r="E615" s="45">
        <v>0</v>
      </c>
      <c r="F615" s="45">
        <v>0</v>
      </c>
      <c r="G615" s="45">
        <v>0</v>
      </c>
      <c r="H615" s="45">
        <v>49988910</v>
      </c>
      <c r="I615" s="45">
        <v>0</v>
      </c>
      <c r="J615" s="45">
        <v>0</v>
      </c>
      <c r="K615" s="45">
        <v>0</v>
      </c>
      <c r="L615" s="45">
        <v>0</v>
      </c>
      <c r="M615" s="45">
        <v>0</v>
      </c>
      <c r="N615" s="45">
        <v>0</v>
      </c>
      <c r="O615" s="45">
        <v>0</v>
      </c>
      <c r="P615" s="45">
        <v>0</v>
      </c>
      <c r="Q615" s="45">
        <v>49988910</v>
      </c>
      <c r="R615" s="40">
        <v>100</v>
      </c>
      <c r="S615" s="40">
        <v>49988910</v>
      </c>
      <c r="T615" s="40">
        <v>100</v>
      </c>
      <c r="U615" s="40">
        <v>49988910</v>
      </c>
      <c r="V615" s="40">
        <v>100</v>
      </c>
      <c r="W615" s="40">
        <v>0</v>
      </c>
      <c r="X615" s="40">
        <v>0</v>
      </c>
      <c r="Y615" s="40">
        <v>0</v>
      </c>
    </row>
    <row r="616" spans="1:25" ht="15.75" x14ac:dyDescent="0.25">
      <c r="A616" s="47" t="s">
        <v>1416</v>
      </c>
      <c r="B616" s="48" t="s">
        <v>1417</v>
      </c>
      <c r="C616" s="49">
        <v>2017059759</v>
      </c>
      <c r="D616" s="49">
        <v>0</v>
      </c>
      <c r="E616" s="49">
        <v>0</v>
      </c>
      <c r="F616" s="49">
        <v>350000000</v>
      </c>
      <c r="G616" s="49">
        <v>874308800</v>
      </c>
      <c r="H616" s="49">
        <v>1492750959</v>
      </c>
      <c r="I616" s="49">
        <v>667397000</v>
      </c>
      <c r="J616" s="49">
        <v>667397000</v>
      </c>
      <c r="K616" s="49">
        <v>597179000</v>
      </c>
      <c r="L616" s="49">
        <v>597179000</v>
      </c>
      <c r="M616" s="49">
        <v>218393100</v>
      </c>
      <c r="N616" s="49">
        <v>218393100</v>
      </c>
      <c r="O616" s="49">
        <v>218393100</v>
      </c>
      <c r="P616" s="49">
        <v>218393100</v>
      </c>
      <c r="Q616" s="45">
        <v>825353959</v>
      </c>
      <c r="R616" s="40">
        <v>55.290800787889495</v>
      </c>
      <c r="S616" s="40">
        <v>895571959</v>
      </c>
      <c r="T616" s="40">
        <v>59.994733455066601</v>
      </c>
      <c r="U616" s="40">
        <v>1274357859</v>
      </c>
      <c r="V616" s="40">
        <v>85.369756510067702</v>
      </c>
      <c r="W616" s="40">
        <v>70218000</v>
      </c>
      <c r="X616" s="40">
        <v>378785900</v>
      </c>
      <c r="Y616" s="40">
        <v>0</v>
      </c>
    </row>
    <row r="617" spans="1:25" ht="26.25" x14ac:dyDescent="0.25">
      <c r="A617" s="50" t="s">
        <v>1418</v>
      </c>
      <c r="B617" s="51" t="s">
        <v>1357</v>
      </c>
      <c r="C617" s="52">
        <v>2017059759</v>
      </c>
      <c r="D617" s="52">
        <v>0</v>
      </c>
      <c r="E617" s="52">
        <v>0</v>
      </c>
      <c r="F617" s="52">
        <v>350000000</v>
      </c>
      <c r="G617" s="52">
        <v>874308800</v>
      </c>
      <c r="H617" s="52">
        <v>1492750959</v>
      </c>
      <c r="I617" s="52">
        <v>667397000</v>
      </c>
      <c r="J617" s="52">
        <v>667397000</v>
      </c>
      <c r="K617" s="52">
        <v>597179000</v>
      </c>
      <c r="L617" s="52">
        <v>597179000</v>
      </c>
      <c r="M617" s="52">
        <v>218393100</v>
      </c>
      <c r="N617" s="52">
        <v>218393100</v>
      </c>
      <c r="O617" s="52">
        <v>218393100</v>
      </c>
      <c r="P617" s="52">
        <v>218393100</v>
      </c>
      <c r="Q617" s="45">
        <v>825353959</v>
      </c>
      <c r="R617" s="40">
        <v>55.290800787889495</v>
      </c>
      <c r="S617" s="40">
        <v>895571959</v>
      </c>
      <c r="T617" s="40">
        <v>59.994733455066601</v>
      </c>
      <c r="U617" s="40">
        <v>1274357859</v>
      </c>
      <c r="V617" s="40">
        <v>85.369756510067702</v>
      </c>
      <c r="W617" s="40">
        <v>70218000</v>
      </c>
      <c r="X617" s="40">
        <v>378785900</v>
      </c>
      <c r="Y617" s="40">
        <v>0</v>
      </c>
    </row>
    <row r="618" spans="1:25" ht="39" x14ac:dyDescent="0.25">
      <c r="A618" s="50" t="s">
        <v>1419</v>
      </c>
      <c r="B618" s="51" t="s">
        <v>1420</v>
      </c>
      <c r="C618" s="52">
        <v>827060000</v>
      </c>
      <c r="D618" s="52">
        <v>0</v>
      </c>
      <c r="E618" s="52">
        <v>0</v>
      </c>
      <c r="F618" s="52">
        <v>0</v>
      </c>
      <c r="G618" s="52">
        <v>0</v>
      </c>
      <c r="H618" s="52">
        <v>827060000</v>
      </c>
      <c r="I618" s="52">
        <v>442193000</v>
      </c>
      <c r="J618" s="52">
        <v>442193000</v>
      </c>
      <c r="K618" s="52">
        <v>384725000</v>
      </c>
      <c r="L618" s="52">
        <v>384725000</v>
      </c>
      <c r="M618" s="52">
        <v>138887100</v>
      </c>
      <c r="N618" s="52">
        <v>138887100</v>
      </c>
      <c r="O618" s="52">
        <v>138887100</v>
      </c>
      <c r="P618" s="52">
        <v>138887100</v>
      </c>
      <c r="Q618" s="45">
        <v>384867000</v>
      </c>
      <c r="R618" s="40">
        <v>46.534350591250899</v>
      </c>
      <c r="S618" s="40">
        <v>442335000</v>
      </c>
      <c r="T618" s="40">
        <v>53.482818658863891</v>
      </c>
      <c r="U618" s="40">
        <v>688172900</v>
      </c>
      <c r="V618" s="40">
        <v>83.207131284308289</v>
      </c>
      <c r="W618" s="40">
        <v>57468000</v>
      </c>
      <c r="X618" s="40">
        <v>245837900</v>
      </c>
      <c r="Y618" s="40">
        <v>0</v>
      </c>
    </row>
    <row r="619" spans="1:25" ht="26.25" x14ac:dyDescent="0.25">
      <c r="A619" s="50" t="s">
        <v>1421</v>
      </c>
      <c r="B619" s="51" t="s">
        <v>1422</v>
      </c>
      <c r="C619" s="52">
        <v>500000000</v>
      </c>
      <c r="D619" s="52">
        <v>0</v>
      </c>
      <c r="E619" s="52">
        <v>0</v>
      </c>
      <c r="F619" s="52">
        <v>0</v>
      </c>
      <c r="G619" s="52">
        <v>0</v>
      </c>
      <c r="H619" s="52">
        <v>500000000</v>
      </c>
      <c r="I619" s="52">
        <v>258591000</v>
      </c>
      <c r="J619" s="52">
        <v>258591000</v>
      </c>
      <c r="K619" s="52">
        <v>238931000</v>
      </c>
      <c r="L619" s="52">
        <v>238931000</v>
      </c>
      <c r="M619" s="52">
        <v>86884000</v>
      </c>
      <c r="N619" s="52">
        <v>86884000</v>
      </c>
      <c r="O619" s="52">
        <v>86884000</v>
      </c>
      <c r="P619" s="52">
        <v>86884000</v>
      </c>
      <c r="Q619" s="45">
        <v>241409000</v>
      </c>
      <c r="R619" s="40">
        <v>48.281800000000004</v>
      </c>
      <c r="S619" s="40">
        <v>261069000</v>
      </c>
      <c r="T619" s="40">
        <v>52.213799999999999</v>
      </c>
      <c r="U619" s="40">
        <v>413116000</v>
      </c>
      <c r="V619" s="40">
        <v>82.623199999999997</v>
      </c>
      <c r="W619" s="40">
        <v>19660000</v>
      </c>
      <c r="X619" s="40">
        <v>152047000</v>
      </c>
      <c r="Y619" s="40">
        <v>0</v>
      </c>
    </row>
    <row r="620" spans="1:25" ht="26.25" x14ac:dyDescent="0.25">
      <c r="A620" s="62" t="s">
        <v>1423</v>
      </c>
      <c r="B620" s="63" t="s">
        <v>1424</v>
      </c>
      <c r="C620" s="55">
        <v>500000000</v>
      </c>
      <c r="D620" s="55">
        <v>0</v>
      </c>
      <c r="E620" s="55">
        <v>0</v>
      </c>
      <c r="F620" s="55">
        <v>0</v>
      </c>
      <c r="G620" s="55">
        <v>0</v>
      </c>
      <c r="H620" s="55">
        <v>500000000</v>
      </c>
      <c r="I620" s="55">
        <v>258591000</v>
      </c>
      <c r="J620" s="55">
        <v>258591000</v>
      </c>
      <c r="K620" s="55">
        <v>238931000</v>
      </c>
      <c r="L620" s="55">
        <v>238931000</v>
      </c>
      <c r="M620" s="55">
        <v>86884000</v>
      </c>
      <c r="N620" s="55">
        <v>86884000</v>
      </c>
      <c r="O620" s="55">
        <v>86884000</v>
      </c>
      <c r="P620" s="55">
        <v>86884000</v>
      </c>
      <c r="Q620" s="45">
        <v>241409000</v>
      </c>
      <c r="R620" s="40">
        <v>48.281800000000004</v>
      </c>
      <c r="S620" s="40">
        <v>261069000</v>
      </c>
      <c r="T620" s="40">
        <v>52.213799999999999</v>
      </c>
      <c r="U620" s="40">
        <v>413116000</v>
      </c>
      <c r="V620" s="40">
        <v>82.623199999999997</v>
      </c>
      <c r="W620" s="40">
        <v>19660000</v>
      </c>
      <c r="X620" s="40">
        <v>152047000</v>
      </c>
      <c r="Y620" s="40">
        <v>0</v>
      </c>
    </row>
    <row r="621" spans="1:25" ht="15.75" x14ac:dyDescent="0.25">
      <c r="A621" s="50" t="s">
        <v>1425</v>
      </c>
      <c r="B621" s="51" t="s">
        <v>1426</v>
      </c>
      <c r="C621" s="52">
        <v>327060000</v>
      </c>
      <c r="D621" s="52">
        <v>0</v>
      </c>
      <c r="E621" s="52">
        <v>0</v>
      </c>
      <c r="F621" s="52">
        <v>0</v>
      </c>
      <c r="G621" s="52">
        <v>0</v>
      </c>
      <c r="H621" s="52">
        <v>327060000</v>
      </c>
      <c r="I621" s="52">
        <v>183602000</v>
      </c>
      <c r="J621" s="52">
        <v>183602000</v>
      </c>
      <c r="K621" s="52">
        <v>145794000</v>
      </c>
      <c r="L621" s="52">
        <v>145794000</v>
      </c>
      <c r="M621" s="52">
        <v>52003100</v>
      </c>
      <c r="N621" s="52">
        <v>52003100</v>
      </c>
      <c r="O621" s="52">
        <v>52003100</v>
      </c>
      <c r="P621" s="52">
        <v>52003100</v>
      </c>
      <c r="Q621" s="45">
        <v>143458000</v>
      </c>
      <c r="R621" s="40">
        <v>43.862899773741795</v>
      </c>
      <c r="S621" s="40">
        <v>181266000</v>
      </c>
      <c r="T621" s="40">
        <v>55.422858191157601</v>
      </c>
      <c r="U621" s="40">
        <v>275056900</v>
      </c>
      <c r="V621" s="40">
        <v>84.099828777594311</v>
      </c>
      <c r="W621" s="40">
        <v>37808000</v>
      </c>
      <c r="X621" s="40">
        <v>93790900</v>
      </c>
      <c r="Y621" s="40">
        <v>0</v>
      </c>
    </row>
    <row r="622" spans="1:25" ht="26.25" x14ac:dyDescent="0.25">
      <c r="A622" s="62" t="s">
        <v>1427</v>
      </c>
      <c r="B622" s="63" t="s">
        <v>1428</v>
      </c>
      <c r="C622" s="49">
        <v>209070000</v>
      </c>
      <c r="D622" s="49">
        <v>0</v>
      </c>
      <c r="E622" s="49">
        <v>0</v>
      </c>
      <c r="F622" s="49">
        <v>0</v>
      </c>
      <c r="G622" s="49">
        <v>0</v>
      </c>
      <c r="H622" s="49">
        <v>209070000</v>
      </c>
      <c r="I622" s="55">
        <v>133222000</v>
      </c>
      <c r="J622" s="55">
        <v>133222000</v>
      </c>
      <c r="K622" s="55">
        <v>97977000</v>
      </c>
      <c r="L622" s="55">
        <v>97977000</v>
      </c>
      <c r="M622" s="55">
        <v>35628000</v>
      </c>
      <c r="N622" s="55">
        <v>35628000</v>
      </c>
      <c r="O622" s="55">
        <v>35628000</v>
      </c>
      <c r="P622" s="55">
        <v>35628000</v>
      </c>
      <c r="Q622" s="45">
        <v>75848000</v>
      </c>
      <c r="R622" s="40">
        <v>36.278758310613696</v>
      </c>
      <c r="S622" s="40">
        <v>111093000</v>
      </c>
      <c r="T622" s="40">
        <v>53.136748457454395</v>
      </c>
      <c r="U622" s="40">
        <v>173442000</v>
      </c>
      <c r="V622" s="40">
        <v>82.958817620892503</v>
      </c>
      <c r="W622" s="40">
        <v>35245000</v>
      </c>
      <c r="X622" s="40">
        <v>62349000</v>
      </c>
      <c r="Y622" s="40">
        <v>0</v>
      </c>
    </row>
    <row r="623" spans="1:25" ht="26.25" x14ac:dyDescent="0.25">
      <c r="A623" s="41" t="s">
        <v>1429</v>
      </c>
      <c r="B623" s="46" t="s">
        <v>1430</v>
      </c>
      <c r="C623" s="45">
        <v>117990000</v>
      </c>
      <c r="D623" s="45">
        <v>0</v>
      </c>
      <c r="E623" s="45">
        <v>0</v>
      </c>
      <c r="F623" s="45">
        <v>0</v>
      </c>
      <c r="G623" s="45">
        <v>0</v>
      </c>
      <c r="H623" s="45">
        <v>117990000</v>
      </c>
      <c r="I623" s="45">
        <v>50380000</v>
      </c>
      <c r="J623" s="45">
        <v>50380000</v>
      </c>
      <c r="K623" s="45">
        <v>47817000</v>
      </c>
      <c r="L623" s="45">
        <v>47817000</v>
      </c>
      <c r="M623" s="45">
        <v>16375100</v>
      </c>
      <c r="N623" s="45">
        <v>16375100</v>
      </c>
      <c r="O623" s="45">
        <v>16375100</v>
      </c>
      <c r="P623" s="45">
        <v>16375100</v>
      </c>
      <c r="Q623" s="45">
        <v>67610000</v>
      </c>
      <c r="R623" s="40">
        <v>57.301466225951394</v>
      </c>
      <c r="S623" s="40">
        <v>70173000</v>
      </c>
      <c r="T623" s="40">
        <v>59.473684210526301</v>
      </c>
      <c r="U623" s="40">
        <v>101614900</v>
      </c>
      <c r="V623" s="40">
        <v>86.121620476311605</v>
      </c>
      <c r="W623" s="40">
        <v>2563000</v>
      </c>
      <c r="X623" s="40">
        <v>31441900</v>
      </c>
      <c r="Y623" s="40">
        <v>0</v>
      </c>
    </row>
    <row r="624" spans="1:25" ht="51.75" x14ac:dyDescent="0.25">
      <c r="A624" s="50" t="s">
        <v>1431</v>
      </c>
      <c r="B624" s="51" t="s">
        <v>1432</v>
      </c>
      <c r="C624" s="52">
        <v>1057308800</v>
      </c>
      <c r="D624" s="52">
        <v>0</v>
      </c>
      <c r="E624" s="52">
        <v>0</v>
      </c>
      <c r="F624" s="52">
        <v>350000000</v>
      </c>
      <c r="G624" s="52">
        <v>874308800</v>
      </c>
      <c r="H624" s="52">
        <v>533000000</v>
      </c>
      <c r="I624" s="52">
        <v>145794000</v>
      </c>
      <c r="J624" s="52">
        <v>145794000</v>
      </c>
      <c r="K624" s="52">
        <v>145794000</v>
      </c>
      <c r="L624" s="52">
        <v>145794000</v>
      </c>
      <c r="M624" s="52">
        <v>53016000</v>
      </c>
      <c r="N624" s="52">
        <v>53016000</v>
      </c>
      <c r="O624" s="52">
        <v>53016000</v>
      </c>
      <c r="P624" s="52">
        <v>53016000</v>
      </c>
      <c r="Q624" s="45">
        <v>387206000</v>
      </c>
      <c r="R624" s="40">
        <v>72.646529080675407</v>
      </c>
      <c r="S624" s="40">
        <v>387206000</v>
      </c>
      <c r="T624" s="40">
        <v>72.646529080675407</v>
      </c>
      <c r="U624" s="40">
        <v>479984000</v>
      </c>
      <c r="V624" s="40">
        <v>90.05328330206379</v>
      </c>
      <c r="W624" s="40">
        <v>0</v>
      </c>
      <c r="X624" s="40">
        <v>92778000</v>
      </c>
      <c r="Y624" s="40">
        <v>0</v>
      </c>
    </row>
    <row r="625" spans="1:25" ht="26.25" x14ac:dyDescent="0.25">
      <c r="A625" s="62" t="s">
        <v>1433</v>
      </c>
      <c r="B625" s="63" t="s">
        <v>1434</v>
      </c>
      <c r="C625" s="55">
        <v>183000000</v>
      </c>
      <c r="D625" s="55">
        <v>0</v>
      </c>
      <c r="E625" s="55">
        <v>0</v>
      </c>
      <c r="F625" s="55">
        <v>350000000</v>
      </c>
      <c r="G625" s="55">
        <v>0</v>
      </c>
      <c r="H625" s="55">
        <v>533000000</v>
      </c>
      <c r="I625" s="55">
        <v>145794000</v>
      </c>
      <c r="J625" s="55">
        <v>145794000</v>
      </c>
      <c r="K625" s="55">
        <v>145794000</v>
      </c>
      <c r="L625" s="55">
        <v>145794000</v>
      </c>
      <c r="M625" s="55">
        <v>53016000</v>
      </c>
      <c r="N625" s="55">
        <v>53016000</v>
      </c>
      <c r="O625" s="55">
        <v>53016000</v>
      </c>
      <c r="P625" s="55">
        <v>53016000</v>
      </c>
      <c r="Q625" s="45">
        <v>387206000</v>
      </c>
      <c r="R625" s="40">
        <v>72.646529080675407</v>
      </c>
      <c r="S625" s="40">
        <v>387206000</v>
      </c>
      <c r="T625" s="40">
        <v>72.646529080675407</v>
      </c>
      <c r="U625" s="40">
        <v>479984000</v>
      </c>
      <c r="V625" s="40">
        <v>90.05328330206379</v>
      </c>
      <c r="W625" s="40">
        <v>0</v>
      </c>
      <c r="X625" s="40">
        <v>92778000</v>
      </c>
      <c r="Y625" s="40">
        <v>0</v>
      </c>
    </row>
    <row r="626" spans="1:25" ht="26.25" x14ac:dyDescent="0.25">
      <c r="A626" s="41" t="s">
        <v>1435</v>
      </c>
      <c r="B626" s="46" t="s">
        <v>1436</v>
      </c>
      <c r="C626" s="45">
        <v>524308800</v>
      </c>
      <c r="D626" s="45">
        <v>0</v>
      </c>
      <c r="E626" s="45">
        <v>0</v>
      </c>
      <c r="F626" s="45">
        <v>0</v>
      </c>
      <c r="G626" s="45">
        <v>524308800</v>
      </c>
      <c r="H626" s="45">
        <v>0</v>
      </c>
      <c r="I626" s="45">
        <v>0</v>
      </c>
      <c r="J626" s="45">
        <v>0</v>
      </c>
      <c r="K626" s="45">
        <v>0</v>
      </c>
      <c r="L626" s="45">
        <v>0</v>
      </c>
      <c r="M626" s="45">
        <v>0</v>
      </c>
      <c r="N626" s="45">
        <v>0</v>
      </c>
      <c r="O626" s="45">
        <v>0</v>
      </c>
      <c r="P626" s="45">
        <v>0</v>
      </c>
      <c r="Q626" s="45">
        <v>0</v>
      </c>
      <c r="R626" s="40">
        <v>0</v>
      </c>
      <c r="S626" s="40">
        <v>0</v>
      </c>
      <c r="T626" s="40">
        <v>0</v>
      </c>
      <c r="U626" s="40">
        <v>0</v>
      </c>
      <c r="V626" s="40">
        <v>0</v>
      </c>
      <c r="W626" s="40">
        <v>0</v>
      </c>
      <c r="X626" s="40">
        <v>0</v>
      </c>
      <c r="Y626" s="40">
        <v>0</v>
      </c>
    </row>
    <row r="627" spans="1:25" ht="39" x14ac:dyDescent="0.25">
      <c r="A627" s="41" t="s">
        <v>1437</v>
      </c>
      <c r="B627" s="46" t="s">
        <v>1438</v>
      </c>
      <c r="C627" s="45">
        <v>350000000</v>
      </c>
      <c r="D627" s="45">
        <v>0</v>
      </c>
      <c r="E627" s="45">
        <v>0</v>
      </c>
      <c r="F627" s="45">
        <v>0</v>
      </c>
      <c r="G627" s="45">
        <v>350000000</v>
      </c>
      <c r="H627" s="45">
        <v>0</v>
      </c>
      <c r="I627" s="45">
        <v>0</v>
      </c>
      <c r="J627" s="45">
        <v>0</v>
      </c>
      <c r="K627" s="45">
        <v>0</v>
      </c>
      <c r="L627" s="45">
        <v>0</v>
      </c>
      <c r="M627" s="45">
        <v>0</v>
      </c>
      <c r="N627" s="45">
        <v>0</v>
      </c>
      <c r="O627" s="45">
        <v>0</v>
      </c>
      <c r="P627" s="45">
        <v>0</v>
      </c>
      <c r="Q627" s="45">
        <v>0</v>
      </c>
      <c r="R627" s="40">
        <v>0</v>
      </c>
      <c r="S627" s="40">
        <v>0</v>
      </c>
      <c r="T627" s="40">
        <v>0</v>
      </c>
      <c r="U627" s="40">
        <v>0</v>
      </c>
      <c r="V627" s="40">
        <v>0</v>
      </c>
      <c r="W627" s="40">
        <v>0</v>
      </c>
      <c r="X627" s="40">
        <v>0</v>
      </c>
      <c r="Y627" s="40">
        <v>0</v>
      </c>
    </row>
    <row r="628" spans="1:25" ht="15.75" x14ac:dyDescent="0.25">
      <c r="A628" s="50" t="s">
        <v>1439</v>
      </c>
      <c r="B628" s="51" t="s">
        <v>1440</v>
      </c>
      <c r="C628" s="52">
        <v>132690959</v>
      </c>
      <c r="D628" s="52">
        <v>0</v>
      </c>
      <c r="E628" s="52">
        <v>0</v>
      </c>
      <c r="F628" s="52">
        <v>0</v>
      </c>
      <c r="G628" s="52">
        <v>0</v>
      </c>
      <c r="H628" s="52">
        <v>132690959</v>
      </c>
      <c r="I628" s="52">
        <v>79410000</v>
      </c>
      <c r="J628" s="52">
        <v>79410000</v>
      </c>
      <c r="K628" s="52">
        <v>66660000</v>
      </c>
      <c r="L628" s="52">
        <v>66660000</v>
      </c>
      <c r="M628" s="52">
        <v>26490000</v>
      </c>
      <c r="N628" s="52">
        <v>26490000</v>
      </c>
      <c r="O628" s="52">
        <v>26490000</v>
      </c>
      <c r="P628" s="52">
        <v>26490000</v>
      </c>
      <c r="Q628" s="45">
        <v>53280959</v>
      </c>
      <c r="R628" s="40">
        <v>40.154174332254193</v>
      </c>
      <c r="S628" s="40">
        <v>66030959</v>
      </c>
      <c r="T628" s="40">
        <v>49.762967648760494</v>
      </c>
      <c r="U628" s="40">
        <v>106200959</v>
      </c>
      <c r="V628" s="40">
        <v>80.036318827117697</v>
      </c>
      <c r="W628" s="40">
        <v>12750000</v>
      </c>
      <c r="X628" s="40">
        <v>40170000</v>
      </c>
      <c r="Y628" s="40">
        <v>0</v>
      </c>
    </row>
    <row r="629" spans="1:25" ht="15.75" x14ac:dyDescent="0.25">
      <c r="A629" s="62" t="s">
        <v>1441</v>
      </c>
      <c r="B629" s="63" t="s">
        <v>1442</v>
      </c>
      <c r="C629" s="55">
        <v>132690959</v>
      </c>
      <c r="D629" s="55">
        <v>0</v>
      </c>
      <c r="E629" s="55">
        <v>0</v>
      </c>
      <c r="F629" s="55">
        <v>0</v>
      </c>
      <c r="G629" s="55">
        <v>0</v>
      </c>
      <c r="H629" s="55">
        <v>132690959</v>
      </c>
      <c r="I629" s="55">
        <v>79410000</v>
      </c>
      <c r="J629" s="55">
        <v>79410000</v>
      </c>
      <c r="K629" s="55">
        <v>66660000</v>
      </c>
      <c r="L629" s="55">
        <v>66660000</v>
      </c>
      <c r="M629" s="55">
        <v>26490000</v>
      </c>
      <c r="N629" s="55">
        <v>26490000</v>
      </c>
      <c r="O629" s="55">
        <v>26490000</v>
      </c>
      <c r="P629" s="55">
        <v>26490000</v>
      </c>
      <c r="Q629" s="45">
        <v>53280959</v>
      </c>
      <c r="R629" s="40">
        <v>40.154174332254193</v>
      </c>
      <c r="S629" s="40">
        <v>66030959</v>
      </c>
      <c r="T629" s="40">
        <v>49.762967648760494</v>
      </c>
      <c r="U629" s="40">
        <v>106200959</v>
      </c>
      <c r="V629" s="40">
        <v>80.036318827117697</v>
      </c>
      <c r="W629" s="40">
        <v>12750000</v>
      </c>
      <c r="X629" s="40">
        <v>40170000</v>
      </c>
      <c r="Y629" s="40">
        <v>0</v>
      </c>
    </row>
    <row r="630" spans="1:25" ht="26.25" x14ac:dyDescent="0.25">
      <c r="A630" s="47" t="s">
        <v>1443</v>
      </c>
      <c r="B630" s="48" t="s">
        <v>1444</v>
      </c>
      <c r="C630" s="49">
        <v>6243181638</v>
      </c>
      <c r="D630" s="49">
        <v>705188348</v>
      </c>
      <c r="E630" s="49">
        <v>0</v>
      </c>
      <c r="F630" s="49">
        <v>719402398</v>
      </c>
      <c r="G630" s="49">
        <v>969402398</v>
      </c>
      <c r="H630" s="49">
        <v>6698369986</v>
      </c>
      <c r="I630" s="49">
        <v>3826425500</v>
      </c>
      <c r="J630" s="49">
        <v>3826425500</v>
      </c>
      <c r="K630" s="49">
        <v>2618763500</v>
      </c>
      <c r="L630" s="49">
        <v>2618763500</v>
      </c>
      <c r="M630" s="49">
        <v>1011727000</v>
      </c>
      <c r="N630" s="49">
        <v>1011727000</v>
      </c>
      <c r="O630" s="49">
        <v>1011727000</v>
      </c>
      <c r="P630" s="49">
        <v>1011727000</v>
      </c>
      <c r="Q630" s="45">
        <v>2871944486</v>
      </c>
      <c r="R630" s="40">
        <v>42.875274014462292</v>
      </c>
      <c r="S630" s="40">
        <v>4079606486</v>
      </c>
      <c r="T630" s="40">
        <v>60.904466228748603</v>
      </c>
      <c r="U630" s="40">
        <v>5686642986</v>
      </c>
      <c r="V630" s="40">
        <v>84.895922409264188</v>
      </c>
      <c r="W630" s="40">
        <v>1207662000</v>
      </c>
      <c r="X630" s="40">
        <v>1607036500</v>
      </c>
      <c r="Y630" s="40">
        <v>0</v>
      </c>
    </row>
    <row r="631" spans="1:25" ht="26.25" x14ac:dyDescent="0.25">
      <c r="A631" s="50" t="s">
        <v>1445</v>
      </c>
      <c r="B631" s="51" t="s">
        <v>1377</v>
      </c>
      <c r="C631" s="52">
        <v>6243181638</v>
      </c>
      <c r="D631" s="52">
        <v>705188348</v>
      </c>
      <c r="E631" s="52">
        <v>0</v>
      </c>
      <c r="F631" s="52">
        <v>719402398</v>
      </c>
      <c r="G631" s="52">
        <v>969402398</v>
      </c>
      <c r="H631" s="52">
        <v>6698369986</v>
      </c>
      <c r="I631" s="52">
        <v>3826425500</v>
      </c>
      <c r="J631" s="52">
        <v>3826425500</v>
      </c>
      <c r="K631" s="52">
        <v>2618763500</v>
      </c>
      <c r="L631" s="52">
        <v>2618763500</v>
      </c>
      <c r="M631" s="52">
        <v>1011727000</v>
      </c>
      <c r="N631" s="52">
        <v>1011727000</v>
      </c>
      <c r="O631" s="52">
        <v>1011727000</v>
      </c>
      <c r="P631" s="52">
        <v>1011727000</v>
      </c>
      <c r="Q631" s="45">
        <v>2871944486</v>
      </c>
      <c r="R631" s="40">
        <v>42.875274014462292</v>
      </c>
      <c r="S631" s="40">
        <v>4079606486</v>
      </c>
      <c r="T631" s="40">
        <v>60.904466228748603</v>
      </c>
      <c r="U631" s="40">
        <v>5686642986</v>
      </c>
      <c r="V631" s="40">
        <v>84.895922409264188</v>
      </c>
      <c r="W631" s="40">
        <v>1207662000</v>
      </c>
      <c r="X631" s="40">
        <v>1607036500</v>
      </c>
      <c r="Y631" s="40">
        <v>0</v>
      </c>
    </row>
    <row r="632" spans="1:25" ht="26.25" x14ac:dyDescent="0.25">
      <c r="A632" s="50" t="s">
        <v>1446</v>
      </c>
      <c r="B632" s="51" t="s">
        <v>1447</v>
      </c>
      <c r="C632" s="52">
        <v>1002596000</v>
      </c>
      <c r="D632" s="52">
        <v>305188348</v>
      </c>
      <c r="E632" s="52">
        <v>0</v>
      </c>
      <c r="F632" s="52">
        <v>100000000</v>
      </c>
      <c r="G632" s="52">
        <v>503353000</v>
      </c>
      <c r="H632" s="52">
        <v>904431348</v>
      </c>
      <c r="I632" s="52">
        <v>599243000</v>
      </c>
      <c r="J632" s="52">
        <v>599243000</v>
      </c>
      <c r="K632" s="52">
        <v>599243000</v>
      </c>
      <c r="L632" s="52">
        <v>599243000</v>
      </c>
      <c r="M632" s="52">
        <v>347738000</v>
      </c>
      <c r="N632" s="52">
        <v>347738000</v>
      </c>
      <c r="O632" s="52">
        <v>347738000</v>
      </c>
      <c r="P632" s="52">
        <v>347738000</v>
      </c>
      <c r="Q632" s="45">
        <v>305188348</v>
      </c>
      <c r="R632" s="40">
        <v>33.743672051491096</v>
      </c>
      <c r="S632" s="40">
        <v>305188348</v>
      </c>
      <c r="T632" s="40">
        <v>33.743672051491096</v>
      </c>
      <c r="U632" s="40">
        <v>556693348</v>
      </c>
      <c r="V632" s="40">
        <v>61.551752847912098</v>
      </c>
      <c r="W632" s="40">
        <v>0</v>
      </c>
      <c r="X632" s="40">
        <v>251505000</v>
      </c>
      <c r="Y632" s="40">
        <v>0</v>
      </c>
    </row>
    <row r="633" spans="1:25" ht="26.25" x14ac:dyDescent="0.25">
      <c r="A633" s="50" t="s">
        <v>1448</v>
      </c>
      <c r="B633" s="51" t="s">
        <v>1449</v>
      </c>
      <c r="C633" s="52">
        <v>502596000</v>
      </c>
      <c r="D633" s="52">
        <v>100000000</v>
      </c>
      <c r="E633" s="52">
        <v>0</v>
      </c>
      <c r="F633" s="52">
        <v>100000000</v>
      </c>
      <c r="G633" s="52">
        <v>3353000</v>
      </c>
      <c r="H633" s="52">
        <v>699243000</v>
      </c>
      <c r="I633" s="52">
        <v>599243000</v>
      </c>
      <c r="J633" s="52">
        <v>599243000</v>
      </c>
      <c r="K633" s="52">
        <v>599243000</v>
      </c>
      <c r="L633" s="52">
        <v>599243000</v>
      </c>
      <c r="M633" s="52">
        <v>347738000</v>
      </c>
      <c r="N633" s="52">
        <v>347738000</v>
      </c>
      <c r="O633" s="52">
        <v>347738000</v>
      </c>
      <c r="P633" s="52">
        <v>347738000</v>
      </c>
      <c r="Q633" s="45">
        <v>100000000</v>
      </c>
      <c r="R633" s="40">
        <v>14.301179990361</v>
      </c>
      <c r="S633" s="40">
        <v>100000000</v>
      </c>
      <c r="T633" s="40">
        <v>14.301179990361</v>
      </c>
      <c r="U633" s="40">
        <v>351505000</v>
      </c>
      <c r="V633" s="40">
        <v>50.269362725118398</v>
      </c>
      <c r="W633" s="40">
        <v>0</v>
      </c>
      <c r="X633" s="40">
        <v>251505000</v>
      </c>
      <c r="Y633" s="40">
        <v>0</v>
      </c>
    </row>
    <row r="634" spans="1:25" ht="15.75" x14ac:dyDescent="0.25">
      <c r="A634" s="41" t="s">
        <v>1450</v>
      </c>
      <c r="B634" s="46" t="s">
        <v>1451</v>
      </c>
      <c r="C634" s="45">
        <v>254196000</v>
      </c>
      <c r="D634" s="45">
        <v>0</v>
      </c>
      <c r="E634" s="45">
        <v>0</v>
      </c>
      <c r="F634" s="45">
        <v>0</v>
      </c>
      <c r="G634" s="45">
        <v>0</v>
      </c>
      <c r="H634" s="45">
        <v>254196000</v>
      </c>
      <c r="I634" s="45">
        <v>254196000</v>
      </c>
      <c r="J634" s="45">
        <v>254196000</v>
      </c>
      <c r="K634" s="45">
        <v>254196000</v>
      </c>
      <c r="L634" s="45">
        <v>254196000</v>
      </c>
      <c r="M634" s="45">
        <v>147000000</v>
      </c>
      <c r="N634" s="45">
        <v>147000000</v>
      </c>
      <c r="O634" s="45">
        <v>147000000</v>
      </c>
      <c r="P634" s="45">
        <v>147000000</v>
      </c>
      <c r="Q634" s="45">
        <v>0</v>
      </c>
      <c r="R634" s="40">
        <v>0</v>
      </c>
      <c r="S634" s="40">
        <v>0</v>
      </c>
      <c r="T634" s="40">
        <v>0</v>
      </c>
      <c r="U634" s="40">
        <v>107196000</v>
      </c>
      <c r="V634" s="40">
        <v>42.170608506821502</v>
      </c>
      <c r="W634" s="40">
        <v>0</v>
      </c>
      <c r="X634" s="40">
        <v>107196000</v>
      </c>
      <c r="Y634" s="40">
        <v>0</v>
      </c>
    </row>
    <row r="635" spans="1:25" ht="15.75" x14ac:dyDescent="0.25">
      <c r="A635" s="41" t="s">
        <v>1452</v>
      </c>
      <c r="B635" s="46" t="s">
        <v>1453</v>
      </c>
      <c r="C635" s="45">
        <v>248400000</v>
      </c>
      <c r="D635" s="45">
        <v>0</v>
      </c>
      <c r="E635" s="45">
        <v>0</v>
      </c>
      <c r="F635" s="45">
        <v>0</v>
      </c>
      <c r="G635" s="45">
        <v>3353000</v>
      </c>
      <c r="H635" s="45">
        <v>245047000</v>
      </c>
      <c r="I635" s="45">
        <v>245047000</v>
      </c>
      <c r="J635" s="45">
        <v>245047000</v>
      </c>
      <c r="K635" s="45">
        <v>245047000</v>
      </c>
      <c r="L635" s="45">
        <v>245047000</v>
      </c>
      <c r="M635" s="45">
        <v>100738000</v>
      </c>
      <c r="N635" s="45">
        <v>100738000</v>
      </c>
      <c r="O635" s="45">
        <v>100738000</v>
      </c>
      <c r="P635" s="45">
        <v>100738000</v>
      </c>
      <c r="Q635" s="45">
        <v>0</v>
      </c>
      <c r="R635" s="40">
        <v>0</v>
      </c>
      <c r="S635" s="40">
        <v>0</v>
      </c>
      <c r="T635" s="40">
        <v>0</v>
      </c>
      <c r="U635" s="40">
        <v>144309000</v>
      </c>
      <c r="V635" s="40">
        <v>58.890335323427799</v>
      </c>
      <c r="W635" s="40">
        <v>0</v>
      </c>
      <c r="X635" s="40">
        <v>144309000</v>
      </c>
      <c r="Y635" s="40">
        <v>0</v>
      </c>
    </row>
    <row r="636" spans="1:25" ht="26.25" x14ac:dyDescent="0.25">
      <c r="A636" s="41" t="s">
        <v>1454</v>
      </c>
      <c r="B636" s="46" t="s">
        <v>1455</v>
      </c>
      <c r="C636" s="45">
        <v>0</v>
      </c>
      <c r="D636" s="45">
        <v>100000000</v>
      </c>
      <c r="E636" s="45">
        <v>0</v>
      </c>
      <c r="F636" s="45">
        <v>0</v>
      </c>
      <c r="G636" s="45">
        <v>0</v>
      </c>
      <c r="H636" s="45">
        <v>100000000</v>
      </c>
      <c r="I636" s="45">
        <v>100000000</v>
      </c>
      <c r="J636" s="45">
        <v>100000000</v>
      </c>
      <c r="K636" s="45">
        <v>100000000</v>
      </c>
      <c r="L636" s="45">
        <v>100000000</v>
      </c>
      <c r="M636" s="45">
        <v>100000000</v>
      </c>
      <c r="N636" s="45">
        <v>100000000</v>
      </c>
      <c r="O636" s="45">
        <v>100000000</v>
      </c>
      <c r="P636" s="45">
        <v>100000000</v>
      </c>
      <c r="Q636" s="45">
        <v>0</v>
      </c>
      <c r="R636" s="40">
        <v>0</v>
      </c>
      <c r="S636" s="40">
        <v>0</v>
      </c>
      <c r="T636" s="40">
        <v>0</v>
      </c>
      <c r="U636" s="40">
        <v>0</v>
      </c>
      <c r="V636" s="40">
        <v>0</v>
      </c>
      <c r="W636" s="40">
        <v>0</v>
      </c>
      <c r="X636" s="40">
        <v>0</v>
      </c>
      <c r="Y636" s="40">
        <v>0</v>
      </c>
    </row>
    <row r="637" spans="1:25" ht="15.75" x14ac:dyDescent="0.25">
      <c r="A637" s="41" t="s">
        <v>1456</v>
      </c>
      <c r="B637" s="46" t="s">
        <v>1457</v>
      </c>
      <c r="C637" s="45">
        <v>0</v>
      </c>
      <c r="D637" s="45">
        <v>0</v>
      </c>
      <c r="E637" s="45">
        <v>0</v>
      </c>
      <c r="F637" s="45">
        <v>100000000</v>
      </c>
      <c r="G637" s="45">
        <v>0</v>
      </c>
      <c r="H637" s="45">
        <v>100000000</v>
      </c>
      <c r="I637" s="45">
        <v>0</v>
      </c>
      <c r="J637" s="45">
        <v>0</v>
      </c>
      <c r="K637" s="45">
        <v>0</v>
      </c>
      <c r="L637" s="45">
        <v>0</v>
      </c>
      <c r="M637" s="45">
        <v>0</v>
      </c>
      <c r="N637" s="45">
        <v>0</v>
      </c>
      <c r="O637" s="45">
        <v>0</v>
      </c>
      <c r="P637" s="45">
        <v>0</v>
      </c>
      <c r="Q637" s="45">
        <v>100000000</v>
      </c>
      <c r="R637" s="40">
        <v>100</v>
      </c>
      <c r="S637" s="40">
        <v>100000000</v>
      </c>
      <c r="T637" s="40">
        <v>100</v>
      </c>
      <c r="U637" s="40">
        <v>100000000</v>
      </c>
      <c r="V637" s="40">
        <v>100</v>
      </c>
      <c r="W637" s="40">
        <v>0</v>
      </c>
      <c r="X637" s="40">
        <v>0</v>
      </c>
      <c r="Y637" s="40">
        <v>0</v>
      </c>
    </row>
    <row r="638" spans="1:25" ht="15.75" x14ac:dyDescent="0.25">
      <c r="A638" s="50" t="s">
        <v>1458</v>
      </c>
      <c r="B638" s="51" t="s">
        <v>1459</v>
      </c>
      <c r="C638" s="52">
        <v>500000000</v>
      </c>
      <c r="D638" s="52">
        <v>195491</v>
      </c>
      <c r="E638" s="52">
        <v>0</v>
      </c>
      <c r="F638" s="52">
        <v>0</v>
      </c>
      <c r="G638" s="52">
        <v>500000000</v>
      </c>
      <c r="H638" s="52">
        <v>195491</v>
      </c>
      <c r="I638" s="52">
        <v>0</v>
      </c>
      <c r="J638" s="52">
        <v>0</v>
      </c>
      <c r="K638" s="52">
        <v>0</v>
      </c>
      <c r="L638" s="52">
        <v>0</v>
      </c>
      <c r="M638" s="52">
        <v>0</v>
      </c>
      <c r="N638" s="52">
        <v>0</v>
      </c>
      <c r="O638" s="52">
        <v>0</v>
      </c>
      <c r="P638" s="52">
        <v>0</v>
      </c>
      <c r="Q638" s="45">
        <v>195491</v>
      </c>
      <c r="R638" s="40">
        <v>100</v>
      </c>
      <c r="S638" s="40">
        <v>195491</v>
      </c>
      <c r="T638" s="40">
        <v>100</v>
      </c>
      <c r="U638" s="40">
        <v>195491</v>
      </c>
      <c r="V638" s="40">
        <v>100</v>
      </c>
      <c r="W638" s="40">
        <v>0</v>
      </c>
      <c r="X638" s="40">
        <v>0</v>
      </c>
      <c r="Y638" s="40">
        <v>0</v>
      </c>
    </row>
    <row r="639" spans="1:25" ht="15.75" x14ac:dyDescent="0.25">
      <c r="A639" s="50" t="s">
        <v>1460</v>
      </c>
      <c r="B639" s="51" t="s">
        <v>1461</v>
      </c>
      <c r="C639" s="52">
        <v>500000000</v>
      </c>
      <c r="D639" s="52">
        <v>0</v>
      </c>
      <c r="E639" s="52">
        <v>0</v>
      </c>
      <c r="F639" s="52">
        <v>0</v>
      </c>
      <c r="G639" s="52">
        <v>500000000</v>
      </c>
      <c r="H639" s="52">
        <v>0</v>
      </c>
      <c r="I639" s="52">
        <v>0</v>
      </c>
      <c r="J639" s="52">
        <v>0</v>
      </c>
      <c r="K639" s="52">
        <v>0</v>
      </c>
      <c r="L639" s="52">
        <v>0</v>
      </c>
      <c r="M639" s="52">
        <v>0</v>
      </c>
      <c r="N639" s="52">
        <v>0</v>
      </c>
      <c r="O639" s="52">
        <v>0</v>
      </c>
      <c r="P639" s="52">
        <v>0</v>
      </c>
      <c r="Q639" s="45">
        <v>0</v>
      </c>
      <c r="R639" s="40">
        <v>0</v>
      </c>
      <c r="S639" s="40">
        <v>0</v>
      </c>
      <c r="T639" s="40">
        <v>0</v>
      </c>
      <c r="U639" s="40">
        <v>0</v>
      </c>
      <c r="V639" s="40">
        <v>0</v>
      </c>
      <c r="W639" s="40">
        <v>0</v>
      </c>
      <c r="X639" s="40">
        <v>0</v>
      </c>
      <c r="Y639" s="40">
        <v>0</v>
      </c>
    </row>
    <row r="640" spans="1:25" ht="15.75" x14ac:dyDescent="0.25">
      <c r="A640" s="41" t="s">
        <v>1462</v>
      </c>
      <c r="B640" s="46" t="s">
        <v>1463</v>
      </c>
      <c r="C640" s="45">
        <v>500000000</v>
      </c>
      <c r="D640" s="45">
        <v>0</v>
      </c>
      <c r="E640" s="45">
        <v>0</v>
      </c>
      <c r="F640" s="45">
        <v>0</v>
      </c>
      <c r="G640" s="45">
        <v>500000000</v>
      </c>
      <c r="H640" s="45">
        <v>0</v>
      </c>
      <c r="I640" s="45">
        <v>0</v>
      </c>
      <c r="J640" s="45">
        <v>0</v>
      </c>
      <c r="K640" s="45">
        <v>0</v>
      </c>
      <c r="L640" s="45">
        <v>0</v>
      </c>
      <c r="M640" s="45">
        <v>0</v>
      </c>
      <c r="N640" s="45">
        <v>0</v>
      </c>
      <c r="O640" s="45">
        <v>0</v>
      </c>
      <c r="P640" s="45">
        <v>0</v>
      </c>
      <c r="Q640" s="45">
        <v>0</v>
      </c>
      <c r="R640" s="40">
        <v>0</v>
      </c>
      <c r="S640" s="40">
        <v>0</v>
      </c>
      <c r="T640" s="40">
        <v>0</v>
      </c>
      <c r="U640" s="40">
        <v>0</v>
      </c>
      <c r="V640" s="40">
        <v>0</v>
      </c>
      <c r="W640" s="40">
        <v>0</v>
      </c>
      <c r="X640" s="40">
        <v>0</v>
      </c>
      <c r="Y640" s="40">
        <v>0</v>
      </c>
    </row>
    <row r="641" spans="1:25" ht="26.25" x14ac:dyDescent="0.25">
      <c r="A641" s="50" t="s">
        <v>1464</v>
      </c>
      <c r="B641" s="51" t="s">
        <v>1465</v>
      </c>
      <c r="C641" s="52">
        <v>0</v>
      </c>
      <c r="D641" s="52">
        <v>195491</v>
      </c>
      <c r="E641" s="52">
        <v>0</v>
      </c>
      <c r="F641" s="52">
        <v>0</v>
      </c>
      <c r="G641" s="52">
        <v>0</v>
      </c>
      <c r="H641" s="52">
        <v>195491</v>
      </c>
      <c r="I641" s="52">
        <v>0</v>
      </c>
      <c r="J641" s="52">
        <v>0</v>
      </c>
      <c r="K641" s="52">
        <v>0</v>
      </c>
      <c r="L641" s="52">
        <v>0</v>
      </c>
      <c r="M641" s="52">
        <v>0</v>
      </c>
      <c r="N641" s="52">
        <v>0</v>
      </c>
      <c r="O641" s="52">
        <v>0</v>
      </c>
      <c r="P641" s="52">
        <v>0</v>
      </c>
      <c r="Q641" s="45">
        <v>195491</v>
      </c>
      <c r="R641" s="40">
        <v>100</v>
      </c>
      <c r="S641" s="40">
        <v>195491</v>
      </c>
      <c r="T641" s="40">
        <v>100</v>
      </c>
      <c r="U641" s="40">
        <v>195491</v>
      </c>
      <c r="V641" s="40">
        <v>100</v>
      </c>
      <c r="W641" s="40">
        <v>0</v>
      </c>
      <c r="X641" s="40">
        <v>0</v>
      </c>
      <c r="Y641" s="40">
        <v>0</v>
      </c>
    </row>
    <row r="642" spans="1:25" ht="26.25" x14ac:dyDescent="0.25">
      <c r="A642" s="41" t="s">
        <v>1466</v>
      </c>
      <c r="B642" s="46" t="s">
        <v>1467</v>
      </c>
      <c r="C642" s="45">
        <v>0</v>
      </c>
      <c r="D642" s="45">
        <v>195491</v>
      </c>
      <c r="E642" s="45">
        <v>0</v>
      </c>
      <c r="F642" s="45">
        <v>0</v>
      </c>
      <c r="G642" s="45">
        <v>0</v>
      </c>
      <c r="H642" s="45">
        <v>195491</v>
      </c>
      <c r="I642" s="45">
        <v>0</v>
      </c>
      <c r="J642" s="45">
        <v>0</v>
      </c>
      <c r="K642" s="45">
        <v>0</v>
      </c>
      <c r="L642" s="45">
        <v>0</v>
      </c>
      <c r="M642" s="45">
        <v>0</v>
      </c>
      <c r="N642" s="45">
        <v>0</v>
      </c>
      <c r="O642" s="45">
        <v>0</v>
      </c>
      <c r="P642" s="45">
        <v>0</v>
      </c>
      <c r="Q642" s="45">
        <v>195491</v>
      </c>
      <c r="R642" s="40">
        <v>100</v>
      </c>
      <c r="S642" s="40">
        <v>195491</v>
      </c>
      <c r="T642" s="40">
        <v>100</v>
      </c>
      <c r="U642" s="40">
        <v>195491</v>
      </c>
      <c r="V642" s="40">
        <v>100</v>
      </c>
      <c r="W642" s="40">
        <v>0</v>
      </c>
      <c r="X642" s="40">
        <v>0</v>
      </c>
      <c r="Y642" s="40">
        <v>0</v>
      </c>
    </row>
    <row r="643" spans="1:25" ht="26.25" x14ac:dyDescent="0.25">
      <c r="A643" s="50" t="s">
        <v>1468</v>
      </c>
      <c r="B643" s="51" t="s">
        <v>1469</v>
      </c>
      <c r="C643" s="52">
        <v>0</v>
      </c>
      <c r="D643" s="52">
        <v>204992857</v>
      </c>
      <c r="E643" s="52">
        <v>0</v>
      </c>
      <c r="F643" s="52">
        <v>0</v>
      </c>
      <c r="G643" s="52">
        <v>0</v>
      </c>
      <c r="H643" s="52">
        <v>204992857</v>
      </c>
      <c r="I643" s="52">
        <v>0</v>
      </c>
      <c r="J643" s="52">
        <v>0</v>
      </c>
      <c r="K643" s="52">
        <v>0</v>
      </c>
      <c r="L643" s="52">
        <v>0</v>
      </c>
      <c r="M643" s="52">
        <v>0</v>
      </c>
      <c r="N643" s="52">
        <v>0</v>
      </c>
      <c r="O643" s="52">
        <v>0</v>
      </c>
      <c r="P643" s="52">
        <v>0</v>
      </c>
      <c r="Q643" s="45">
        <v>204992857</v>
      </c>
      <c r="R643" s="40">
        <v>100</v>
      </c>
      <c r="S643" s="40">
        <v>204992857</v>
      </c>
      <c r="T643" s="40">
        <v>100</v>
      </c>
      <c r="U643" s="40">
        <v>204992857</v>
      </c>
      <c r="V643" s="40">
        <v>100</v>
      </c>
      <c r="W643" s="40">
        <v>0</v>
      </c>
      <c r="X643" s="40">
        <v>0</v>
      </c>
      <c r="Y643" s="40">
        <v>0</v>
      </c>
    </row>
    <row r="644" spans="1:25" ht="15.75" x14ac:dyDescent="0.25">
      <c r="A644" s="50" t="s">
        <v>1470</v>
      </c>
      <c r="B644" s="51" t="s">
        <v>1471</v>
      </c>
      <c r="C644" s="52">
        <v>0</v>
      </c>
      <c r="D644" s="52">
        <v>110531865</v>
      </c>
      <c r="E644" s="52">
        <v>0</v>
      </c>
      <c r="F644" s="52">
        <v>0</v>
      </c>
      <c r="G644" s="52">
        <v>0</v>
      </c>
      <c r="H644" s="52">
        <v>110531865</v>
      </c>
      <c r="I644" s="52">
        <v>0</v>
      </c>
      <c r="J644" s="52">
        <v>0</v>
      </c>
      <c r="K644" s="52">
        <v>0</v>
      </c>
      <c r="L644" s="52">
        <v>0</v>
      </c>
      <c r="M644" s="52">
        <v>0</v>
      </c>
      <c r="N644" s="52">
        <v>0</v>
      </c>
      <c r="O644" s="52">
        <v>0</v>
      </c>
      <c r="P644" s="52">
        <v>0</v>
      </c>
      <c r="Q644" s="45">
        <v>110531865</v>
      </c>
      <c r="R644" s="40">
        <v>100</v>
      </c>
      <c r="S644" s="40">
        <v>110531865</v>
      </c>
      <c r="T644" s="40">
        <v>100</v>
      </c>
      <c r="U644" s="40">
        <v>110531865</v>
      </c>
      <c r="V644" s="40">
        <v>100</v>
      </c>
      <c r="W644" s="40">
        <v>0</v>
      </c>
      <c r="X644" s="40">
        <v>0</v>
      </c>
      <c r="Y644" s="40">
        <v>0</v>
      </c>
    </row>
    <row r="645" spans="1:25" ht="39" x14ac:dyDescent="0.25">
      <c r="A645" s="41" t="s">
        <v>1472</v>
      </c>
      <c r="B645" s="46" t="s">
        <v>1473</v>
      </c>
      <c r="C645" s="45">
        <v>0</v>
      </c>
      <c r="D645" s="45">
        <v>109345000</v>
      </c>
      <c r="E645" s="45">
        <v>0</v>
      </c>
      <c r="F645" s="45">
        <v>0</v>
      </c>
      <c r="G645" s="45">
        <v>0</v>
      </c>
      <c r="H645" s="45">
        <v>109345000</v>
      </c>
      <c r="I645" s="45">
        <v>0</v>
      </c>
      <c r="J645" s="45">
        <v>0</v>
      </c>
      <c r="K645" s="45">
        <v>0</v>
      </c>
      <c r="L645" s="45">
        <v>0</v>
      </c>
      <c r="M645" s="45">
        <v>0</v>
      </c>
      <c r="N645" s="45">
        <v>0</v>
      </c>
      <c r="O645" s="45">
        <v>0</v>
      </c>
      <c r="P645" s="45">
        <v>0</v>
      </c>
      <c r="Q645" s="45">
        <v>109345000</v>
      </c>
      <c r="R645" s="40">
        <v>100</v>
      </c>
      <c r="S645" s="40">
        <v>109345000</v>
      </c>
      <c r="T645" s="40">
        <v>100</v>
      </c>
      <c r="U645" s="40">
        <v>109345000</v>
      </c>
      <c r="V645" s="40">
        <v>100</v>
      </c>
      <c r="W645" s="40">
        <v>0</v>
      </c>
      <c r="X645" s="40">
        <v>0</v>
      </c>
      <c r="Y645" s="40">
        <v>0</v>
      </c>
    </row>
    <row r="646" spans="1:25" ht="39" x14ac:dyDescent="0.25">
      <c r="A646" s="41" t="s">
        <v>1474</v>
      </c>
      <c r="B646" s="46" t="s">
        <v>1475</v>
      </c>
      <c r="C646" s="45">
        <v>0</v>
      </c>
      <c r="D646" s="45">
        <v>1186865</v>
      </c>
      <c r="E646" s="45">
        <v>0</v>
      </c>
      <c r="F646" s="45">
        <v>0</v>
      </c>
      <c r="G646" s="45">
        <v>0</v>
      </c>
      <c r="H646" s="45">
        <v>1186865</v>
      </c>
      <c r="I646" s="45">
        <v>0</v>
      </c>
      <c r="J646" s="45">
        <v>0</v>
      </c>
      <c r="K646" s="45">
        <v>0</v>
      </c>
      <c r="L646" s="45">
        <v>0</v>
      </c>
      <c r="M646" s="45">
        <v>0</v>
      </c>
      <c r="N646" s="45">
        <v>0</v>
      </c>
      <c r="O646" s="45">
        <v>0</v>
      </c>
      <c r="P646" s="45">
        <v>0</v>
      </c>
      <c r="Q646" s="45">
        <v>1186865</v>
      </c>
      <c r="R646" s="40">
        <v>100</v>
      </c>
      <c r="S646" s="40">
        <v>1186865</v>
      </c>
      <c r="T646" s="40">
        <v>100</v>
      </c>
      <c r="U646" s="40">
        <v>1186865</v>
      </c>
      <c r="V646" s="40">
        <v>100</v>
      </c>
      <c r="W646" s="40">
        <v>0</v>
      </c>
      <c r="X646" s="40">
        <v>0</v>
      </c>
      <c r="Y646" s="40">
        <v>0</v>
      </c>
    </row>
    <row r="647" spans="1:25" ht="26.25" x14ac:dyDescent="0.25">
      <c r="A647" s="50" t="s">
        <v>1476</v>
      </c>
      <c r="B647" s="51" t="s">
        <v>1477</v>
      </c>
      <c r="C647" s="52">
        <v>0</v>
      </c>
      <c r="D647" s="52">
        <v>94460992</v>
      </c>
      <c r="E647" s="52">
        <v>0</v>
      </c>
      <c r="F647" s="52">
        <v>0</v>
      </c>
      <c r="G647" s="52">
        <v>0</v>
      </c>
      <c r="H647" s="52">
        <v>94460992</v>
      </c>
      <c r="I647" s="52">
        <v>0</v>
      </c>
      <c r="J647" s="52">
        <v>0</v>
      </c>
      <c r="K647" s="52">
        <v>0</v>
      </c>
      <c r="L647" s="52">
        <v>0</v>
      </c>
      <c r="M647" s="52">
        <v>0</v>
      </c>
      <c r="N647" s="52">
        <v>0</v>
      </c>
      <c r="O647" s="52">
        <v>0</v>
      </c>
      <c r="P647" s="52">
        <v>0</v>
      </c>
      <c r="Q647" s="45">
        <v>94460992</v>
      </c>
      <c r="R647" s="40">
        <v>100</v>
      </c>
      <c r="S647" s="40">
        <v>94460992</v>
      </c>
      <c r="T647" s="40">
        <v>100</v>
      </c>
      <c r="U647" s="40">
        <v>94460992</v>
      </c>
      <c r="V647" s="40">
        <v>100</v>
      </c>
      <c r="W647" s="40">
        <v>0</v>
      </c>
      <c r="X647" s="40">
        <v>0</v>
      </c>
      <c r="Y647" s="40">
        <v>0</v>
      </c>
    </row>
    <row r="648" spans="1:25" ht="26.25" x14ac:dyDescent="0.25">
      <c r="A648" s="50" t="s">
        <v>1478</v>
      </c>
      <c r="B648" s="51" t="s">
        <v>1479</v>
      </c>
      <c r="C648" s="52">
        <v>0</v>
      </c>
      <c r="D648" s="52">
        <v>55000000</v>
      </c>
      <c r="E648" s="52">
        <v>0</v>
      </c>
      <c r="F648" s="52">
        <v>0</v>
      </c>
      <c r="G648" s="52">
        <v>0</v>
      </c>
      <c r="H648" s="52">
        <v>55000000</v>
      </c>
      <c r="I648" s="52">
        <v>0</v>
      </c>
      <c r="J648" s="52">
        <v>0</v>
      </c>
      <c r="K648" s="52">
        <v>0</v>
      </c>
      <c r="L648" s="52">
        <v>0</v>
      </c>
      <c r="M648" s="52">
        <v>0</v>
      </c>
      <c r="N648" s="52">
        <v>0</v>
      </c>
      <c r="O648" s="52">
        <v>0</v>
      </c>
      <c r="P648" s="52">
        <v>0</v>
      </c>
      <c r="Q648" s="45">
        <v>55000000</v>
      </c>
      <c r="R648" s="40">
        <v>100</v>
      </c>
      <c r="S648" s="40">
        <v>55000000</v>
      </c>
      <c r="T648" s="40">
        <v>100</v>
      </c>
      <c r="U648" s="40">
        <v>55000000</v>
      </c>
      <c r="V648" s="40">
        <v>100</v>
      </c>
      <c r="W648" s="40">
        <v>0</v>
      </c>
      <c r="X648" s="40">
        <v>0</v>
      </c>
      <c r="Y648" s="40">
        <v>0</v>
      </c>
    </row>
    <row r="649" spans="1:25" ht="51.75" x14ac:dyDescent="0.25">
      <c r="A649" s="41" t="s">
        <v>1480</v>
      </c>
      <c r="B649" s="46" t="s">
        <v>1481</v>
      </c>
      <c r="C649" s="45">
        <v>0</v>
      </c>
      <c r="D649" s="45">
        <v>55000000</v>
      </c>
      <c r="E649" s="45">
        <v>0</v>
      </c>
      <c r="F649" s="45">
        <v>0</v>
      </c>
      <c r="G649" s="45">
        <v>0</v>
      </c>
      <c r="H649" s="45">
        <v>55000000</v>
      </c>
      <c r="I649" s="45">
        <v>0</v>
      </c>
      <c r="J649" s="45">
        <v>0</v>
      </c>
      <c r="K649" s="45">
        <v>0</v>
      </c>
      <c r="L649" s="45">
        <v>0</v>
      </c>
      <c r="M649" s="45">
        <v>0</v>
      </c>
      <c r="N649" s="45">
        <v>0</v>
      </c>
      <c r="O649" s="45">
        <v>0</v>
      </c>
      <c r="P649" s="45">
        <v>0</v>
      </c>
      <c r="Q649" s="45">
        <v>55000000</v>
      </c>
      <c r="R649" s="40">
        <v>100</v>
      </c>
      <c r="S649" s="40">
        <v>55000000</v>
      </c>
      <c r="T649" s="40">
        <v>100</v>
      </c>
      <c r="U649" s="40">
        <v>55000000</v>
      </c>
      <c r="V649" s="40">
        <v>100</v>
      </c>
      <c r="W649" s="40">
        <v>0</v>
      </c>
      <c r="X649" s="40">
        <v>0</v>
      </c>
      <c r="Y649" s="40">
        <v>0</v>
      </c>
    </row>
    <row r="650" spans="1:25" ht="15.75" x14ac:dyDescent="0.25">
      <c r="A650" s="50" t="s">
        <v>1482</v>
      </c>
      <c r="B650" s="51" t="s">
        <v>1483</v>
      </c>
      <c r="C650" s="52">
        <v>0</v>
      </c>
      <c r="D650" s="52">
        <v>39460992</v>
      </c>
      <c r="E650" s="52">
        <v>0</v>
      </c>
      <c r="F650" s="52">
        <v>0</v>
      </c>
      <c r="G650" s="52">
        <v>0</v>
      </c>
      <c r="H650" s="52">
        <v>39460992</v>
      </c>
      <c r="I650" s="52">
        <v>0</v>
      </c>
      <c r="J650" s="52">
        <v>0</v>
      </c>
      <c r="K650" s="52">
        <v>0</v>
      </c>
      <c r="L650" s="52">
        <v>0</v>
      </c>
      <c r="M650" s="52">
        <v>0</v>
      </c>
      <c r="N650" s="52">
        <v>0</v>
      </c>
      <c r="O650" s="52">
        <v>0</v>
      </c>
      <c r="P650" s="52">
        <v>0</v>
      </c>
      <c r="Q650" s="45">
        <v>39460992</v>
      </c>
      <c r="R650" s="40">
        <v>100</v>
      </c>
      <c r="S650" s="40">
        <v>39460992</v>
      </c>
      <c r="T650" s="40">
        <v>100</v>
      </c>
      <c r="U650" s="40">
        <v>39460992</v>
      </c>
      <c r="V650" s="40">
        <v>100</v>
      </c>
      <c r="W650" s="40">
        <v>0</v>
      </c>
      <c r="X650" s="40">
        <v>0</v>
      </c>
      <c r="Y650" s="40">
        <v>0</v>
      </c>
    </row>
    <row r="651" spans="1:25" ht="39" x14ac:dyDescent="0.25">
      <c r="A651" s="41" t="s">
        <v>1484</v>
      </c>
      <c r="B651" s="46" t="s">
        <v>1485</v>
      </c>
      <c r="C651" s="45">
        <v>0</v>
      </c>
      <c r="D651" s="45">
        <v>39460992</v>
      </c>
      <c r="E651" s="45">
        <v>0</v>
      </c>
      <c r="F651" s="45">
        <v>0</v>
      </c>
      <c r="G651" s="45">
        <v>0</v>
      </c>
      <c r="H651" s="45">
        <v>39460992</v>
      </c>
      <c r="I651" s="45">
        <v>0</v>
      </c>
      <c r="J651" s="45">
        <v>0</v>
      </c>
      <c r="K651" s="45">
        <v>0</v>
      </c>
      <c r="L651" s="45">
        <v>0</v>
      </c>
      <c r="M651" s="45">
        <v>0</v>
      </c>
      <c r="N651" s="45">
        <v>0</v>
      </c>
      <c r="O651" s="45">
        <v>0</v>
      </c>
      <c r="P651" s="45">
        <v>0</v>
      </c>
      <c r="Q651" s="45">
        <v>39460992</v>
      </c>
      <c r="R651" s="40">
        <v>100</v>
      </c>
      <c r="S651" s="40">
        <v>39460992</v>
      </c>
      <c r="T651" s="40">
        <v>100</v>
      </c>
      <c r="U651" s="40">
        <v>39460992</v>
      </c>
      <c r="V651" s="40">
        <v>100</v>
      </c>
      <c r="W651" s="40">
        <v>0</v>
      </c>
      <c r="X651" s="40">
        <v>0</v>
      </c>
      <c r="Y651" s="40">
        <v>0</v>
      </c>
    </row>
    <row r="652" spans="1:25" ht="15.75" x14ac:dyDescent="0.25">
      <c r="A652" s="50" t="s">
        <v>1486</v>
      </c>
      <c r="B652" s="51" t="s">
        <v>1487</v>
      </c>
      <c r="C652" s="52">
        <v>797985000</v>
      </c>
      <c r="D652" s="52">
        <v>100000000</v>
      </c>
      <c r="E652" s="52">
        <v>0</v>
      </c>
      <c r="F652" s="52">
        <v>5201500</v>
      </c>
      <c r="G652" s="52">
        <v>38174000</v>
      </c>
      <c r="H652" s="52">
        <v>865012500</v>
      </c>
      <c r="I652" s="52">
        <v>359220000</v>
      </c>
      <c r="J652" s="52">
        <v>359220000</v>
      </c>
      <c r="K652" s="52">
        <v>329220000</v>
      </c>
      <c r="L652" s="52">
        <v>329220000</v>
      </c>
      <c r="M652" s="52">
        <v>152964000</v>
      </c>
      <c r="N652" s="52">
        <v>152964000</v>
      </c>
      <c r="O652" s="52">
        <v>152964000</v>
      </c>
      <c r="P652" s="52">
        <v>152964000</v>
      </c>
      <c r="Q652" s="45">
        <v>505792500</v>
      </c>
      <c r="R652" s="40">
        <v>58.472276412190602</v>
      </c>
      <c r="S652" s="40">
        <v>535792500</v>
      </c>
      <c r="T652" s="40">
        <v>61.940434386786301</v>
      </c>
      <c r="U652" s="40">
        <v>712048500</v>
      </c>
      <c r="V652" s="40">
        <v>82.316556119131192</v>
      </c>
      <c r="W652" s="40">
        <v>30000000</v>
      </c>
      <c r="X652" s="40">
        <v>176256000</v>
      </c>
      <c r="Y652" s="40">
        <v>0</v>
      </c>
    </row>
    <row r="653" spans="1:25" ht="15.75" x14ac:dyDescent="0.25">
      <c r="A653" s="50" t="s">
        <v>1488</v>
      </c>
      <c r="B653" s="51" t="s">
        <v>1489</v>
      </c>
      <c r="C653" s="52">
        <v>630315000</v>
      </c>
      <c r="D653" s="52">
        <v>100000000</v>
      </c>
      <c r="E653" s="52">
        <v>0</v>
      </c>
      <c r="F653" s="52">
        <v>5201500</v>
      </c>
      <c r="G653" s="52">
        <v>10000000</v>
      </c>
      <c r="H653" s="52">
        <v>725516500</v>
      </c>
      <c r="I653" s="52">
        <v>220804000</v>
      </c>
      <c r="J653" s="52">
        <v>220804000</v>
      </c>
      <c r="K653" s="52">
        <v>190804000</v>
      </c>
      <c r="L653" s="52">
        <v>190804000</v>
      </c>
      <c r="M653" s="52">
        <v>100000000</v>
      </c>
      <c r="N653" s="52">
        <v>100000000</v>
      </c>
      <c r="O653" s="52">
        <v>100000000</v>
      </c>
      <c r="P653" s="52">
        <v>100000000</v>
      </c>
      <c r="Q653" s="45">
        <v>504712500</v>
      </c>
      <c r="R653" s="40">
        <v>69.565957493730309</v>
      </c>
      <c r="S653" s="40">
        <v>534712500</v>
      </c>
      <c r="T653" s="40">
        <v>73.7009427077124</v>
      </c>
      <c r="U653" s="40">
        <v>625516500</v>
      </c>
      <c r="V653" s="40">
        <v>86.216715953393191</v>
      </c>
      <c r="W653" s="40">
        <v>30000000</v>
      </c>
      <c r="X653" s="40">
        <v>90804000</v>
      </c>
      <c r="Y653" s="40">
        <v>0</v>
      </c>
    </row>
    <row r="654" spans="1:25" ht="26.25" x14ac:dyDescent="0.25">
      <c r="A654" s="41" t="s">
        <v>1490</v>
      </c>
      <c r="B654" s="46" t="s">
        <v>1491</v>
      </c>
      <c r="C654" s="45">
        <v>630315000</v>
      </c>
      <c r="D654" s="45">
        <v>0</v>
      </c>
      <c r="E654" s="45">
        <v>0</v>
      </c>
      <c r="F654" s="45">
        <v>5201500</v>
      </c>
      <c r="G654" s="45">
        <v>10000000</v>
      </c>
      <c r="H654" s="45">
        <v>625516500</v>
      </c>
      <c r="I654" s="45">
        <v>120804000</v>
      </c>
      <c r="J654" s="45">
        <v>120804000</v>
      </c>
      <c r="K654" s="45">
        <v>90804000</v>
      </c>
      <c r="L654" s="45">
        <v>90804000</v>
      </c>
      <c r="M654" s="45">
        <v>0</v>
      </c>
      <c r="N654" s="45">
        <v>0</v>
      </c>
      <c r="O654" s="45">
        <v>0</v>
      </c>
      <c r="P654" s="45">
        <v>0</v>
      </c>
      <c r="Q654" s="45">
        <v>504712500</v>
      </c>
      <c r="R654" s="40">
        <v>80.687319998752997</v>
      </c>
      <c r="S654" s="40">
        <v>534712500</v>
      </c>
      <c r="T654" s="40">
        <v>85.483356554143711</v>
      </c>
      <c r="U654" s="40">
        <v>625516500</v>
      </c>
      <c r="V654" s="40">
        <v>100</v>
      </c>
      <c r="W654" s="40">
        <v>30000000</v>
      </c>
      <c r="X654" s="40">
        <v>90804000</v>
      </c>
      <c r="Y654" s="40">
        <v>0</v>
      </c>
    </row>
    <row r="655" spans="1:25" ht="26.25" x14ac:dyDescent="0.25">
      <c r="A655" s="41" t="s">
        <v>1492</v>
      </c>
      <c r="B655" s="46" t="s">
        <v>1493</v>
      </c>
      <c r="C655" s="45">
        <v>0</v>
      </c>
      <c r="D655" s="45">
        <v>100000000</v>
      </c>
      <c r="E655" s="45">
        <v>0</v>
      </c>
      <c r="F655" s="45">
        <v>0</v>
      </c>
      <c r="G655" s="45">
        <v>0</v>
      </c>
      <c r="H655" s="45">
        <v>100000000</v>
      </c>
      <c r="I655" s="45">
        <v>100000000</v>
      </c>
      <c r="J655" s="45">
        <v>100000000</v>
      </c>
      <c r="K655" s="45">
        <v>100000000</v>
      </c>
      <c r="L655" s="45">
        <v>100000000</v>
      </c>
      <c r="M655" s="45">
        <v>100000000</v>
      </c>
      <c r="N655" s="45">
        <v>100000000</v>
      </c>
      <c r="O655" s="45">
        <v>100000000</v>
      </c>
      <c r="P655" s="45">
        <v>100000000</v>
      </c>
      <c r="Q655" s="45">
        <v>0</v>
      </c>
      <c r="R655" s="40">
        <v>0</v>
      </c>
      <c r="S655" s="40">
        <v>0</v>
      </c>
      <c r="T655" s="40">
        <v>0</v>
      </c>
      <c r="U655" s="40">
        <v>0</v>
      </c>
      <c r="V655" s="40">
        <v>0</v>
      </c>
      <c r="W655" s="40">
        <v>0</v>
      </c>
      <c r="X655" s="40">
        <v>0</v>
      </c>
      <c r="Y655" s="40">
        <v>0</v>
      </c>
    </row>
    <row r="656" spans="1:25" ht="15.75" x14ac:dyDescent="0.25">
      <c r="A656" s="50" t="s">
        <v>1494</v>
      </c>
      <c r="B656" s="51" t="s">
        <v>1495</v>
      </c>
      <c r="C656" s="52">
        <v>167670000</v>
      </c>
      <c r="D656" s="52">
        <v>0</v>
      </c>
      <c r="E656" s="52">
        <v>0</v>
      </c>
      <c r="F656" s="52">
        <v>0</v>
      </c>
      <c r="G656" s="52">
        <v>28174000</v>
      </c>
      <c r="H656" s="52">
        <v>139496000</v>
      </c>
      <c r="I656" s="52">
        <v>138416000</v>
      </c>
      <c r="J656" s="52">
        <v>138416000</v>
      </c>
      <c r="K656" s="52">
        <v>138416000</v>
      </c>
      <c r="L656" s="52">
        <v>138416000</v>
      </c>
      <c r="M656" s="52">
        <v>52964000</v>
      </c>
      <c r="N656" s="52">
        <v>52964000</v>
      </c>
      <c r="O656" s="52">
        <v>52964000</v>
      </c>
      <c r="P656" s="52">
        <v>52964000</v>
      </c>
      <c r="Q656" s="45">
        <v>1080000</v>
      </c>
      <c r="R656" s="40">
        <v>0.77421574812181004</v>
      </c>
      <c r="S656" s="40">
        <v>1080000</v>
      </c>
      <c r="T656" s="40">
        <v>0.77421574812181004</v>
      </c>
      <c r="U656" s="40">
        <v>86532000</v>
      </c>
      <c r="V656" s="40">
        <v>62.031886218959698</v>
      </c>
      <c r="W656" s="40">
        <v>0</v>
      </c>
      <c r="X656" s="40">
        <v>85452000</v>
      </c>
      <c r="Y656" s="40">
        <v>0</v>
      </c>
    </row>
    <row r="657" spans="1:25" ht="26.25" x14ac:dyDescent="0.25">
      <c r="A657" s="50" t="s">
        <v>1496</v>
      </c>
      <c r="B657" s="51" t="s">
        <v>997</v>
      </c>
      <c r="C657" s="52">
        <v>167670000</v>
      </c>
      <c r="D657" s="52">
        <v>0</v>
      </c>
      <c r="E657" s="52">
        <v>0</v>
      </c>
      <c r="F657" s="52">
        <v>0</v>
      </c>
      <c r="G657" s="52">
        <v>28174000</v>
      </c>
      <c r="H657" s="52">
        <v>139496000</v>
      </c>
      <c r="I657" s="52">
        <v>138416000</v>
      </c>
      <c r="J657" s="52">
        <v>138416000</v>
      </c>
      <c r="K657" s="52">
        <v>138416000</v>
      </c>
      <c r="L657" s="52">
        <v>138416000</v>
      </c>
      <c r="M657" s="52">
        <v>52964000</v>
      </c>
      <c r="N657" s="52">
        <v>52964000</v>
      </c>
      <c r="O657" s="52">
        <v>52964000</v>
      </c>
      <c r="P657" s="52">
        <v>52964000</v>
      </c>
      <c r="Q657" s="45">
        <v>1080000</v>
      </c>
      <c r="R657" s="40">
        <v>0.77421574812181004</v>
      </c>
      <c r="S657" s="40">
        <v>1080000</v>
      </c>
      <c r="T657" s="40">
        <v>0.77421574812181004</v>
      </c>
      <c r="U657" s="40">
        <v>86532000</v>
      </c>
      <c r="V657" s="40">
        <v>62.031886218959698</v>
      </c>
      <c r="W657" s="40">
        <v>0</v>
      </c>
      <c r="X657" s="40">
        <v>85452000</v>
      </c>
      <c r="Y657" s="40">
        <v>0</v>
      </c>
    </row>
    <row r="658" spans="1:25" ht="15.75" x14ac:dyDescent="0.25">
      <c r="A658" s="41" t="s">
        <v>1497</v>
      </c>
      <c r="B658" s="46" t="s">
        <v>1498</v>
      </c>
      <c r="C658" s="45">
        <v>167670000</v>
      </c>
      <c r="D658" s="45">
        <v>0</v>
      </c>
      <c r="E658" s="45">
        <v>0</v>
      </c>
      <c r="F658" s="45">
        <v>0</v>
      </c>
      <c r="G658" s="45">
        <v>28174000</v>
      </c>
      <c r="H658" s="45">
        <v>139496000</v>
      </c>
      <c r="I658" s="45">
        <v>138416000</v>
      </c>
      <c r="J658" s="45">
        <v>138416000</v>
      </c>
      <c r="K658" s="45">
        <v>138416000</v>
      </c>
      <c r="L658" s="45">
        <v>138416000</v>
      </c>
      <c r="M658" s="45">
        <v>52964000</v>
      </c>
      <c r="N658" s="45">
        <v>52964000</v>
      </c>
      <c r="O658" s="45">
        <v>52964000</v>
      </c>
      <c r="P658" s="45">
        <v>52964000</v>
      </c>
      <c r="Q658" s="45">
        <v>1080000</v>
      </c>
      <c r="R658" s="40">
        <v>0.77421574812181004</v>
      </c>
      <c r="S658" s="40">
        <v>1080000</v>
      </c>
      <c r="T658" s="40">
        <v>0.77421574812181004</v>
      </c>
      <c r="U658" s="40">
        <v>86532000</v>
      </c>
      <c r="V658" s="40">
        <v>62.031886218959698</v>
      </c>
      <c r="W658" s="40">
        <v>0</v>
      </c>
      <c r="X658" s="40">
        <v>85452000</v>
      </c>
      <c r="Y658" s="40">
        <v>0</v>
      </c>
    </row>
    <row r="659" spans="1:25" ht="26.25" x14ac:dyDescent="0.25">
      <c r="A659" s="50" t="s">
        <v>1499</v>
      </c>
      <c r="B659" s="51" t="s">
        <v>1500</v>
      </c>
      <c r="C659" s="52">
        <v>175705740</v>
      </c>
      <c r="D659" s="52">
        <v>100000000</v>
      </c>
      <c r="E659" s="52">
        <v>0</v>
      </c>
      <c r="F659" s="52">
        <v>42238000</v>
      </c>
      <c r="G659" s="52">
        <v>42794500</v>
      </c>
      <c r="H659" s="52">
        <v>275149240</v>
      </c>
      <c r="I659" s="52">
        <v>196911240</v>
      </c>
      <c r="J659" s="52">
        <v>196911240</v>
      </c>
      <c r="K659" s="52">
        <v>161740500</v>
      </c>
      <c r="L659" s="52">
        <v>161740500</v>
      </c>
      <c r="M659" s="52">
        <v>22540500</v>
      </c>
      <c r="N659" s="52">
        <v>22540500</v>
      </c>
      <c r="O659" s="52">
        <v>22540500</v>
      </c>
      <c r="P659" s="52">
        <v>22540500</v>
      </c>
      <c r="Q659" s="45">
        <v>78238000</v>
      </c>
      <c r="R659" s="40">
        <v>28.434750537562795</v>
      </c>
      <c r="S659" s="40">
        <v>113408740</v>
      </c>
      <c r="T659" s="40">
        <v>41.217173632752896</v>
      </c>
      <c r="U659" s="40">
        <v>252608740</v>
      </c>
      <c r="V659" s="40">
        <v>91.807900323475394</v>
      </c>
      <c r="W659" s="40">
        <v>35170740</v>
      </c>
      <c r="X659" s="40">
        <v>139200000</v>
      </c>
      <c r="Y659" s="40">
        <v>0</v>
      </c>
    </row>
    <row r="660" spans="1:25" ht="15.75" x14ac:dyDescent="0.25">
      <c r="A660" s="50" t="s">
        <v>1501</v>
      </c>
      <c r="B660" s="51" t="s">
        <v>1489</v>
      </c>
      <c r="C660" s="52">
        <v>71170740</v>
      </c>
      <c r="D660" s="52">
        <v>100000000</v>
      </c>
      <c r="E660" s="52">
        <v>0</v>
      </c>
      <c r="F660" s="52">
        <v>42238000</v>
      </c>
      <c r="G660" s="52">
        <v>0</v>
      </c>
      <c r="H660" s="52">
        <v>213408740</v>
      </c>
      <c r="I660" s="52">
        <v>135170740</v>
      </c>
      <c r="J660" s="52">
        <v>135170740</v>
      </c>
      <c r="K660" s="52">
        <v>100000000</v>
      </c>
      <c r="L660" s="52">
        <v>100000000</v>
      </c>
      <c r="M660" s="52">
        <v>0</v>
      </c>
      <c r="N660" s="52">
        <v>0</v>
      </c>
      <c r="O660" s="52">
        <v>0</v>
      </c>
      <c r="P660" s="52">
        <v>0</v>
      </c>
      <c r="Q660" s="45">
        <v>78238000</v>
      </c>
      <c r="R660" s="40">
        <v>36.661103945414794</v>
      </c>
      <c r="S660" s="40">
        <v>113408740</v>
      </c>
      <c r="T660" s="40">
        <v>53.141562993155802</v>
      </c>
      <c r="U660" s="40">
        <v>213408740</v>
      </c>
      <c r="V660" s="40">
        <v>100</v>
      </c>
      <c r="W660" s="40">
        <v>35170740</v>
      </c>
      <c r="X660" s="40">
        <v>100000000</v>
      </c>
      <c r="Y660" s="40">
        <v>0</v>
      </c>
    </row>
    <row r="661" spans="1:25" ht="64.5" x14ac:dyDescent="0.25">
      <c r="A661" s="41" t="s">
        <v>1502</v>
      </c>
      <c r="B661" s="46" t="s">
        <v>1503</v>
      </c>
      <c r="C661" s="45">
        <v>71170740</v>
      </c>
      <c r="D661" s="45">
        <v>0</v>
      </c>
      <c r="E661" s="45">
        <v>0</v>
      </c>
      <c r="F661" s="45">
        <v>42238000</v>
      </c>
      <c r="G661" s="45">
        <v>0</v>
      </c>
      <c r="H661" s="45">
        <v>113408740</v>
      </c>
      <c r="I661" s="45">
        <v>35170740</v>
      </c>
      <c r="J661" s="45">
        <v>35170740</v>
      </c>
      <c r="K661" s="45">
        <v>0</v>
      </c>
      <c r="L661" s="45">
        <v>0</v>
      </c>
      <c r="M661" s="45">
        <v>0</v>
      </c>
      <c r="N661" s="45">
        <v>0</v>
      </c>
      <c r="O661" s="45">
        <v>0</v>
      </c>
      <c r="P661" s="45">
        <v>0</v>
      </c>
      <c r="Q661" s="45">
        <v>78238000</v>
      </c>
      <c r="R661" s="40">
        <v>68.98762829037689</v>
      </c>
      <c r="S661" s="40">
        <v>113408740</v>
      </c>
      <c r="T661" s="40">
        <v>100</v>
      </c>
      <c r="U661" s="40">
        <v>113408740</v>
      </c>
      <c r="V661" s="40">
        <v>100</v>
      </c>
      <c r="W661" s="40">
        <v>35170740</v>
      </c>
      <c r="X661" s="40">
        <v>0</v>
      </c>
      <c r="Y661" s="40">
        <v>0</v>
      </c>
    </row>
    <row r="662" spans="1:25" ht="64.5" x14ac:dyDescent="0.25">
      <c r="A662" s="41" t="s">
        <v>1504</v>
      </c>
      <c r="B662" s="46" t="s">
        <v>1505</v>
      </c>
      <c r="C662" s="45">
        <v>0</v>
      </c>
      <c r="D662" s="45">
        <v>100000000</v>
      </c>
      <c r="E662" s="45">
        <v>0</v>
      </c>
      <c r="F662" s="45">
        <v>0</v>
      </c>
      <c r="G662" s="45">
        <v>0</v>
      </c>
      <c r="H662" s="45">
        <v>100000000</v>
      </c>
      <c r="I662" s="45">
        <v>100000000</v>
      </c>
      <c r="J662" s="45">
        <v>100000000</v>
      </c>
      <c r="K662" s="45">
        <v>100000000</v>
      </c>
      <c r="L662" s="45">
        <v>100000000</v>
      </c>
      <c r="M662" s="45">
        <v>0</v>
      </c>
      <c r="N662" s="45">
        <v>0</v>
      </c>
      <c r="O662" s="45">
        <v>0</v>
      </c>
      <c r="P662" s="45">
        <v>0</v>
      </c>
      <c r="Q662" s="45">
        <v>0</v>
      </c>
      <c r="R662" s="40">
        <v>0</v>
      </c>
      <c r="S662" s="40">
        <v>0</v>
      </c>
      <c r="T662" s="40">
        <v>0</v>
      </c>
      <c r="U662" s="40">
        <v>100000000</v>
      </c>
      <c r="V662" s="40">
        <v>100</v>
      </c>
      <c r="W662" s="40">
        <v>0</v>
      </c>
      <c r="X662" s="40">
        <v>100000000</v>
      </c>
      <c r="Y662" s="40">
        <v>0</v>
      </c>
    </row>
    <row r="663" spans="1:25" ht="15.75" x14ac:dyDescent="0.25">
      <c r="A663" s="50" t="s">
        <v>1506</v>
      </c>
      <c r="B663" s="51" t="s">
        <v>1495</v>
      </c>
      <c r="C663" s="52">
        <v>104535000</v>
      </c>
      <c r="D663" s="52">
        <v>0</v>
      </c>
      <c r="E663" s="52">
        <v>0</v>
      </c>
      <c r="F663" s="52">
        <v>0</v>
      </c>
      <c r="G663" s="52">
        <v>42794500</v>
      </c>
      <c r="H663" s="52">
        <v>61740500</v>
      </c>
      <c r="I663" s="52">
        <v>61740500</v>
      </c>
      <c r="J663" s="52">
        <v>61740500</v>
      </c>
      <c r="K663" s="52">
        <v>61740500</v>
      </c>
      <c r="L663" s="52">
        <v>61740500</v>
      </c>
      <c r="M663" s="52">
        <v>22540500</v>
      </c>
      <c r="N663" s="52">
        <v>22540500</v>
      </c>
      <c r="O663" s="52">
        <v>22540500</v>
      </c>
      <c r="P663" s="52">
        <v>22540500</v>
      </c>
      <c r="Q663" s="45">
        <v>0</v>
      </c>
      <c r="R663" s="40">
        <v>0</v>
      </c>
      <c r="S663" s="40">
        <v>0</v>
      </c>
      <c r="T663" s="40">
        <v>0</v>
      </c>
      <c r="U663" s="40">
        <v>39200000</v>
      </c>
      <c r="V663" s="40">
        <v>63.491549307180904</v>
      </c>
      <c r="W663" s="40">
        <v>0</v>
      </c>
      <c r="X663" s="40">
        <v>39200000</v>
      </c>
      <c r="Y663" s="40">
        <v>0</v>
      </c>
    </row>
    <row r="664" spans="1:25" ht="26.25" x14ac:dyDescent="0.25">
      <c r="A664" s="50" t="s">
        <v>1507</v>
      </c>
      <c r="B664" s="51" t="s">
        <v>1508</v>
      </c>
      <c r="C664" s="52">
        <v>104535000</v>
      </c>
      <c r="D664" s="52">
        <v>0</v>
      </c>
      <c r="E664" s="52">
        <v>0</v>
      </c>
      <c r="F664" s="52">
        <v>0</v>
      </c>
      <c r="G664" s="52">
        <v>42794500</v>
      </c>
      <c r="H664" s="52">
        <v>61740500</v>
      </c>
      <c r="I664" s="52">
        <v>61740500</v>
      </c>
      <c r="J664" s="52">
        <v>61740500</v>
      </c>
      <c r="K664" s="52">
        <v>61740500</v>
      </c>
      <c r="L664" s="52">
        <v>61740500</v>
      </c>
      <c r="M664" s="52">
        <v>22540500</v>
      </c>
      <c r="N664" s="52">
        <v>22540500</v>
      </c>
      <c r="O664" s="52">
        <v>22540500</v>
      </c>
      <c r="P664" s="52">
        <v>22540500</v>
      </c>
      <c r="Q664" s="45">
        <v>0</v>
      </c>
      <c r="R664" s="40">
        <v>0</v>
      </c>
      <c r="S664" s="40">
        <v>0</v>
      </c>
      <c r="T664" s="40">
        <v>0</v>
      </c>
      <c r="U664" s="40">
        <v>39200000</v>
      </c>
      <c r="V664" s="40">
        <v>63.491549307180904</v>
      </c>
      <c r="W664" s="40">
        <v>0</v>
      </c>
      <c r="X664" s="40">
        <v>39200000</v>
      </c>
      <c r="Y664" s="40">
        <v>0</v>
      </c>
    </row>
    <row r="665" spans="1:25" ht="15.75" x14ac:dyDescent="0.25">
      <c r="A665" s="41" t="s">
        <v>1509</v>
      </c>
      <c r="B665" s="46" t="s">
        <v>1510</v>
      </c>
      <c r="C665" s="45">
        <v>104535000</v>
      </c>
      <c r="D665" s="45">
        <v>0</v>
      </c>
      <c r="E665" s="45">
        <v>0</v>
      </c>
      <c r="F665" s="45">
        <v>0</v>
      </c>
      <c r="G665" s="45">
        <v>42794500</v>
      </c>
      <c r="H665" s="45">
        <v>61740500</v>
      </c>
      <c r="I665" s="45">
        <v>61740500</v>
      </c>
      <c r="J665" s="45">
        <v>61740500</v>
      </c>
      <c r="K665" s="45">
        <v>61740500</v>
      </c>
      <c r="L665" s="45">
        <v>61740500</v>
      </c>
      <c r="M665" s="45">
        <v>22540500</v>
      </c>
      <c r="N665" s="45">
        <v>22540500</v>
      </c>
      <c r="O665" s="45">
        <v>22540500</v>
      </c>
      <c r="P665" s="45">
        <v>22540500</v>
      </c>
      <c r="Q665" s="45">
        <v>0</v>
      </c>
      <c r="R665" s="40">
        <v>0</v>
      </c>
      <c r="S665" s="40">
        <v>0</v>
      </c>
      <c r="T665" s="40">
        <v>0</v>
      </c>
      <c r="U665" s="40">
        <v>39200000</v>
      </c>
      <c r="V665" s="40">
        <v>63.491549307180904</v>
      </c>
      <c r="W665" s="40">
        <v>0</v>
      </c>
      <c r="X665" s="40">
        <v>39200000</v>
      </c>
      <c r="Y665" s="40">
        <v>0</v>
      </c>
    </row>
    <row r="666" spans="1:25" ht="15.75" x14ac:dyDescent="0.25">
      <c r="A666" s="50" t="s">
        <v>1511</v>
      </c>
      <c r="B666" s="51" t="s">
        <v>1512</v>
      </c>
      <c r="C666" s="52">
        <v>2686610000</v>
      </c>
      <c r="D666" s="52">
        <v>100000000</v>
      </c>
      <c r="E666" s="52">
        <v>0</v>
      </c>
      <c r="F666" s="52">
        <v>73768000</v>
      </c>
      <c r="G666" s="52">
        <v>74351000</v>
      </c>
      <c r="H666" s="52">
        <v>2786027000</v>
      </c>
      <c r="I666" s="52">
        <v>1142259000</v>
      </c>
      <c r="J666" s="52">
        <v>1142259000</v>
      </c>
      <c r="K666" s="52">
        <v>603999000</v>
      </c>
      <c r="L666" s="52">
        <v>603999000</v>
      </c>
      <c r="M666" s="52">
        <v>171636000</v>
      </c>
      <c r="N666" s="52">
        <v>171636000</v>
      </c>
      <c r="O666" s="52">
        <v>171636000</v>
      </c>
      <c r="P666" s="52">
        <v>171636000</v>
      </c>
      <c r="Q666" s="45">
        <v>1643768000</v>
      </c>
      <c r="R666" s="40">
        <v>59.000433233418093</v>
      </c>
      <c r="S666" s="40">
        <v>2182028000</v>
      </c>
      <c r="T666" s="40">
        <v>78.320418287403484</v>
      </c>
      <c r="U666" s="40">
        <v>2614391000</v>
      </c>
      <c r="V666" s="40">
        <v>93.839399259231897</v>
      </c>
      <c r="W666" s="40">
        <v>538260000</v>
      </c>
      <c r="X666" s="40">
        <v>432363000</v>
      </c>
      <c r="Y666" s="40">
        <v>0</v>
      </c>
    </row>
    <row r="667" spans="1:25" ht="15.75" x14ac:dyDescent="0.25">
      <c r="A667" s="50" t="s">
        <v>1513</v>
      </c>
      <c r="B667" s="51" t="s">
        <v>1459</v>
      </c>
      <c r="C667" s="52">
        <v>1570000000</v>
      </c>
      <c r="D667" s="52">
        <v>0</v>
      </c>
      <c r="E667" s="52">
        <v>0</v>
      </c>
      <c r="F667" s="52">
        <v>0</v>
      </c>
      <c r="G667" s="52">
        <v>0</v>
      </c>
      <c r="H667" s="52">
        <v>1570000000</v>
      </c>
      <c r="I667" s="52">
        <v>0</v>
      </c>
      <c r="J667" s="52">
        <v>0</v>
      </c>
      <c r="K667" s="52">
        <v>0</v>
      </c>
      <c r="L667" s="52">
        <v>0</v>
      </c>
      <c r="M667" s="52">
        <v>0</v>
      </c>
      <c r="N667" s="52">
        <v>0</v>
      </c>
      <c r="O667" s="52">
        <v>0</v>
      </c>
      <c r="P667" s="52">
        <v>0</v>
      </c>
      <c r="Q667" s="45">
        <v>1570000000</v>
      </c>
      <c r="R667" s="40">
        <v>100</v>
      </c>
      <c r="S667" s="40">
        <v>1570000000</v>
      </c>
      <c r="T667" s="40">
        <v>100</v>
      </c>
      <c r="U667" s="40">
        <v>1570000000</v>
      </c>
      <c r="V667" s="40">
        <v>100</v>
      </c>
      <c r="W667" s="40">
        <v>0</v>
      </c>
      <c r="X667" s="40">
        <v>0</v>
      </c>
      <c r="Y667" s="40">
        <v>0</v>
      </c>
    </row>
    <row r="668" spans="1:25" ht="26.25" x14ac:dyDescent="0.25">
      <c r="A668" s="41" t="s">
        <v>1514</v>
      </c>
      <c r="B668" s="46" t="s">
        <v>1515</v>
      </c>
      <c r="C668" s="45">
        <v>1570000000</v>
      </c>
      <c r="D668" s="45">
        <v>0</v>
      </c>
      <c r="E668" s="45">
        <v>0</v>
      </c>
      <c r="F668" s="45">
        <v>0</v>
      </c>
      <c r="G668" s="45">
        <v>0</v>
      </c>
      <c r="H668" s="45">
        <v>1570000000</v>
      </c>
      <c r="I668" s="45">
        <v>0</v>
      </c>
      <c r="J668" s="45">
        <v>0</v>
      </c>
      <c r="K668" s="45">
        <v>0</v>
      </c>
      <c r="L668" s="45">
        <v>0</v>
      </c>
      <c r="M668" s="45">
        <v>0</v>
      </c>
      <c r="N668" s="45">
        <v>0</v>
      </c>
      <c r="O668" s="45">
        <v>0</v>
      </c>
      <c r="P668" s="45">
        <v>0</v>
      </c>
      <c r="Q668" s="45">
        <v>1570000000</v>
      </c>
      <c r="R668" s="40">
        <v>100</v>
      </c>
      <c r="S668" s="40">
        <v>1570000000</v>
      </c>
      <c r="T668" s="40">
        <v>100</v>
      </c>
      <c r="U668" s="40">
        <v>1570000000</v>
      </c>
      <c r="V668" s="40">
        <v>100</v>
      </c>
      <c r="W668" s="40">
        <v>0</v>
      </c>
      <c r="X668" s="40">
        <v>0</v>
      </c>
      <c r="Y668" s="40">
        <v>0</v>
      </c>
    </row>
    <row r="669" spans="1:25" ht="15.75" x14ac:dyDescent="0.25">
      <c r="A669" s="50" t="s">
        <v>1516</v>
      </c>
      <c r="B669" s="51" t="s">
        <v>1489</v>
      </c>
      <c r="C669" s="52">
        <v>658260000</v>
      </c>
      <c r="D669" s="52">
        <v>100000000</v>
      </c>
      <c r="E669" s="52">
        <v>0</v>
      </c>
      <c r="F669" s="52">
        <v>73768000</v>
      </c>
      <c r="G669" s="52">
        <v>0</v>
      </c>
      <c r="H669" s="52">
        <v>832028000</v>
      </c>
      <c r="I669" s="52">
        <v>758260000</v>
      </c>
      <c r="J669" s="52">
        <v>758260000</v>
      </c>
      <c r="K669" s="52">
        <v>220000000</v>
      </c>
      <c r="L669" s="52">
        <v>220000000</v>
      </c>
      <c r="M669" s="52">
        <v>32000000</v>
      </c>
      <c r="N669" s="52">
        <v>32000000</v>
      </c>
      <c r="O669" s="52">
        <v>32000000</v>
      </c>
      <c r="P669" s="52">
        <v>32000000</v>
      </c>
      <c r="Q669" s="45">
        <v>73768000</v>
      </c>
      <c r="R669" s="40">
        <v>8.8660477772382702</v>
      </c>
      <c r="S669" s="40">
        <v>612028000</v>
      </c>
      <c r="T669" s="40">
        <v>73.558582163100297</v>
      </c>
      <c r="U669" s="40">
        <v>800028000</v>
      </c>
      <c r="V669" s="40">
        <v>96.153975587359994</v>
      </c>
      <c r="W669" s="40">
        <v>538260000</v>
      </c>
      <c r="X669" s="40">
        <v>188000000</v>
      </c>
      <c r="Y669" s="40">
        <v>0</v>
      </c>
    </row>
    <row r="670" spans="1:25" ht="26.25" x14ac:dyDescent="0.25">
      <c r="A670" s="41" t="s">
        <v>1517</v>
      </c>
      <c r="B670" s="46" t="s">
        <v>1518</v>
      </c>
      <c r="C670" s="45">
        <v>658260000</v>
      </c>
      <c r="D670" s="45">
        <v>0</v>
      </c>
      <c r="E670" s="45">
        <v>0</v>
      </c>
      <c r="F670" s="45">
        <v>73768000</v>
      </c>
      <c r="G670" s="45">
        <v>0</v>
      </c>
      <c r="H670" s="45">
        <v>732028000</v>
      </c>
      <c r="I670" s="45">
        <v>658260000</v>
      </c>
      <c r="J670" s="45">
        <v>658260000</v>
      </c>
      <c r="K670" s="45">
        <v>120000000</v>
      </c>
      <c r="L670" s="45">
        <v>120000000</v>
      </c>
      <c r="M670" s="45">
        <v>32000000</v>
      </c>
      <c r="N670" s="45">
        <v>32000000</v>
      </c>
      <c r="O670" s="45">
        <v>32000000</v>
      </c>
      <c r="P670" s="45">
        <v>32000000</v>
      </c>
      <c r="Q670" s="45">
        <v>73768000</v>
      </c>
      <c r="R670" s="40">
        <v>10.077210161359899</v>
      </c>
      <c r="S670" s="40">
        <v>612028000</v>
      </c>
      <c r="T670" s="40">
        <v>83.607184424639499</v>
      </c>
      <c r="U670" s="40">
        <v>700028000</v>
      </c>
      <c r="V670" s="40">
        <v>95.628582513237205</v>
      </c>
      <c r="W670" s="40">
        <v>538260000</v>
      </c>
      <c r="X670" s="40">
        <v>88000000</v>
      </c>
      <c r="Y670" s="40">
        <v>0</v>
      </c>
    </row>
    <row r="671" spans="1:25" ht="26.25" x14ac:dyDescent="0.25">
      <c r="A671" s="41" t="s">
        <v>1519</v>
      </c>
      <c r="B671" s="46" t="s">
        <v>1520</v>
      </c>
      <c r="C671" s="45">
        <v>0</v>
      </c>
      <c r="D671" s="45">
        <v>100000000</v>
      </c>
      <c r="E671" s="45">
        <v>0</v>
      </c>
      <c r="F671" s="45">
        <v>0</v>
      </c>
      <c r="G671" s="45">
        <v>0</v>
      </c>
      <c r="H671" s="45">
        <v>100000000</v>
      </c>
      <c r="I671" s="45">
        <v>100000000</v>
      </c>
      <c r="J671" s="45">
        <v>100000000</v>
      </c>
      <c r="K671" s="45">
        <v>100000000</v>
      </c>
      <c r="L671" s="45">
        <v>100000000</v>
      </c>
      <c r="M671" s="45">
        <v>0</v>
      </c>
      <c r="N671" s="45">
        <v>0</v>
      </c>
      <c r="O671" s="45">
        <v>0</v>
      </c>
      <c r="P671" s="45">
        <v>0</v>
      </c>
      <c r="Q671" s="45">
        <v>0</v>
      </c>
      <c r="R671" s="40">
        <v>0</v>
      </c>
      <c r="S671" s="40">
        <v>0</v>
      </c>
      <c r="T671" s="40">
        <v>0</v>
      </c>
      <c r="U671" s="40">
        <v>100000000</v>
      </c>
      <c r="V671" s="40">
        <v>100</v>
      </c>
      <c r="W671" s="40">
        <v>0</v>
      </c>
      <c r="X671" s="40">
        <v>100000000</v>
      </c>
      <c r="Y671" s="40">
        <v>0</v>
      </c>
    </row>
    <row r="672" spans="1:25" ht="15.75" x14ac:dyDescent="0.25">
      <c r="A672" s="50" t="s">
        <v>1521</v>
      </c>
      <c r="B672" s="51" t="s">
        <v>1495</v>
      </c>
      <c r="C672" s="52">
        <v>458350000</v>
      </c>
      <c r="D672" s="52">
        <v>0</v>
      </c>
      <c r="E672" s="52">
        <v>0</v>
      </c>
      <c r="F672" s="52">
        <v>0</v>
      </c>
      <c r="G672" s="52">
        <v>74351000</v>
      </c>
      <c r="H672" s="52">
        <v>383999000</v>
      </c>
      <c r="I672" s="52">
        <v>383999000</v>
      </c>
      <c r="J672" s="52">
        <v>383999000</v>
      </c>
      <c r="K672" s="52">
        <v>383999000</v>
      </c>
      <c r="L672" s="52">
        <v>383999000</v>
      </c>
      <c r="M672" s="52">
        <v>139636000</v>
      </c>
      <c r="N672" s="52">
        <v>139636000</v>
      </c>
      <c r="O672" s="52">
        <v>139636000</v>
      </c>
      <c r="P672" s="52">
        <v>139636000</v>
      </c>
      <c r="Q672" s="45">
        <v>0</v>
      </c>
      <c r="R672" s="40">
        <v>0</v>
      </c>
      <c r="S672" s="40">
        <v>0</v>
      </c>
      <c r="T672" s="40">
        <v>0</v>
      </c>
      <c r="U672" s="40">
        <v>244363000</v>
      </c>
      <c r="V672" s="40">
        <v>63.636363636363598</v>
      </c>
      <c r="W672" s="40">
        <v>0</v>
      </c>
      <c r="X672" s="40">
        <v>244363000</v>
      </c>
      <c r="Y672" s="40">
        <v>0</v>
      </c>
    </row>
    <row r="673" spans="1:25" ht="26.25" x14ac:dyDescent="0.25">
      <c r="A673" s="50" t="s">
        <v>1522</v>
      </c>
      <c r="B673" s="51" t="s">
        <v>997</v>
      </c>
      <c r="C673" s="52">
        <v>458350000</v>
      </c>
      <c r="D673" s="52">
        <v>0</v>
      </c>
      <c r="E673" s="52">
        <v>0</v>
      </c>
      <c r="F673" s="52">
        <v>0</v>
      </c>
      <c r="G673" s="52">
        <v>74351000</v>
      </c>
      <c r="H673" s="52">
        <v>383999000</v>
      </c>
      <c r="I673" s="52">
        <v>383999000</v>
      </c>
      <c r="J673" s="52">
        <v>383999000</v>
      </c>
      <c r="K673" s="52">
        <v>383999000</v>
      </c>
      <c r="L673" s="52">
        <v>383999000</v>
      </c>
      <c r="M673" s="52">
        <v>139636000</v>
      </c>
      <c r="N673" s="52">
        <v>139636000</v>
      </c>
      <c r="O673" s="52">
        <v>139636000</v>
      </c>
      <c r="P673" s="52">
        <v>139636000</v>
      </c>
      <c r="Q673" s="45">
        <v>0</v>
      </c>
      <c r="R673" s="40">
        <v>0</v>
      </c>
      <c r="S673" s="40">
        <v>0</v>
      </c>
      <c r="T673" s="40">
        <v>0</v>
      </c>
      <c r="U673" s="40">
        <v>244363000</v>
      </c>
      <c r="V673" s="40">
        <v>63.636363636363598</v>
      </c>
      <c r="W673" s="40">
        <v>0</v>
      </c>
      <c r="X673" s="40">
        <v>244363000</v>
      </c>
      <c r="Y673" s="40">
        <v>0</v>
      </c>
    </row>
    <row r="674" spans="1:25" ht="15.75" x14ac:dyDescent="0.25">
      <c r="A674" s="41" t="s">
        <v>1523</v>
      </c>
      <c r="B674" s="46" t="s">
        <v>1524</v>
      </c>
      <c r="C674" s="45">
        <v>458350000</v>
      </c>
      <c r="D674" s="45">
        <v>0</v>
      </c>
      <c r="E674" s="45">
        <v>0</v>
      </c>
      <c r="F674" s="45">
        <v>0</v>
      </c>
      <c r="G674" s="45">
        <v>74351000</v>
      </c>
      <c r="H674" s="45">
        <v>383999000</v>
      </c>
      <c r="I674" s="45">
        <v>383999000</v>
      </c>
      <c r="J674" s="45">
        <v>383999000</v>
      </c>
      <c r="K674" s="45">
        <v>383999000</v>
      </c>
      <c r="L674" s="45">
        <v>383999000</v>
      </c>
      <c r="M674" s="45">
        <v>139636000</v>
      </c>
      <c r="N674" s="45">
        <v>139636000</v>
      </c>
      <c r="O674" s="45">
        <v>139636000</v>
      </c>
      <c r="P674" s="45">
        <v>139636000</v>
      </c>
      <c r="Q674" s="45">
        <v>0</v>
      </c>
      <c r="R674" s="40">
        <v>0</v>
      </c>
      <c r="S674" s="40">
        <v>0</v>
      </c>
      <c r="T674" s="40">
        <v>0</v>
      </c>
      <c r="U674" s="40">
        <v>244363000</v>
      </c>
      <c r="V674" s="40">
        <v>63.636363636363598</v>
      </c>
      <c r="W674" s="40">
        <v>0</v>
      </c>
      <c r="X674" s="40">
        <v>244363000</v>
      </c>
      <c r="Y674" s="40">
        <v>0</v>
      </c>
    </row>
    <row r="675" spans="1:25" ht="39" x14ac:dyDescent="0.25">
      <c r="A675" s="50" t="s">
        <v>1525</v>
      </c>
      <c r="B675" s="51" t="s">
        <v>1526</v>
      </c>
      <c r="C675" s="52">
        <v>292944898</v>
      </c>
      <c r="D675" s="52">
        <v>0</v>
      </c>
      <c r="E675" s="52">
        <v>0</v>
      </c>
      <c r="F675" s="52">
        <v>0</v>
      </c>
      <c r="G675" s="52">
        <v>3793898</v>
      </c>
      <c r="H675" s="52">
        <v>289151000</v>
      </c>
      <c r="I675" s="52">
        <v>259151000</v>
      </c>
      <c r="J675" s="52">
        <v>259151000</v>
      </c>
      <c r="K675" s="52">
        <v>163901000</v>
      </c>
      <c r="L675" s="52">
        <v>163901000</v>
      </c>
      <c r="M675" s="52">
        <v>78704000</v>
      </c>
      <c r="N675" s="52">
        <v>78704000</v>
      </c>
      <c r="O675" s="52">
        <v>78704000</v>
      </c>
      <c r="P675" s="52">
        <v>78704000</v>
      </c>
      <c r="Q675" s="45">
        <v>30000000</v>
      </c>
      <c r="R675" s="40">
        <v>10.3752018841367</v>
      </c>
      <c r="S675" s="40">
        <v>125250000</v>
      </c>
      <c r="T675" s="40">
        <v>43.3164678662706</v>
      </c>
      <c r="U675" s="40">
        <v>210447000</v>
      </c>
      <c r="V675" s="40">
        <v>72.7810036970303</v>
      </c>
      <c r="W675" s="40">
        <v>95250000</v>
      </c>
      <c r="X675" s="40">
        <v>85197000</v>
      </c>
      <c r="Y675" s="40">
        <v>0</v>
      </c>
    </row>
    <row r="676" spans="1:25" ht="15.75" x14ac:dyDescent="0.25">
      <c r="A676" s="50" t="s">
        <v>1527</v>
      </c>
      <c r="B676" s="51" t="s">
        <v>1489</v>
      </c>
      <c r="C676" s="52">
        <v>155250000</v>
      </c>
      <c r="D676" s="52">
        <v>0</v>
      </c>
      <c r="E676" s="52">
        <v>0</v>
      </c>
      <c r="F676" s="52">
        <v>0</v>
      </c>
      <c r="G676" s="52">
        <v>0</v>
      </c>
      <c r="H676" s="52">
        <v>155250000</v>
      </c>
      <c r="I676" s="52">
        <v>125250000</v>
      </c>
      <c r="J676" s="52">
        <v>125250000</v>
      </c>
      <c r="K676" s="52">
        <v>30000000</v>
      </c>
      <c r="L676" s="52">
        <v>30000000</v>
      </c>
      <c r="M676" s="52">
        <v>30000000</v>
      </c>
      <c r="N676" s="52">
        <v>30000000</v>
      </c>
      <c r="O676" s="52">
        <v>30000000</v>
      </c>
      <c r="P676" s="52">
        <v>30000000</v>
      </c>
      <c r="Q676" s="45">
        <v>30000000</v>
      </c>
      <c r="R676" s="40">
        <v>19.323671497584499</v>
      </c>
      <c r="S676" s="40">
        <v>125250000</v>
      </c>
      <c r="T676" s="40">
        <v>80.676328502415501</v>
      </c>
      <c r="U676" s="40">
        <v>125250000</v>
      </c>
      <c r="V676" s="40">
        <v>80.676328502415501</v>
      </c>
      <c r="W676" s="40">
        <v>95250000</v>
      </c>
      <c r="X676" s="40">
        <v>0</v>
      </c>
      <c r="Y676" s="40">
        <v>0</v>
      </c>
    </row>
    <row r="677" spans="1:25" ht="26.25" x14ac:dyDescent="0.25">
      <c r="A677" s="41" t="s">
        <v>1528</v>
      </c>
      <c r="B677" s="46" t="s">
        <v>1529</v>
      </c>
      <c r="C677" s="45">
        <v>155250000</v>
      </c>
      <c r="D677" s="45">
        <v>0</v>
      </c>
      <c r="E677" s="45">
        <v>0</v>
      </c>
      <c r="F677" s="45">
        <v>0</v>
      </c>
      <c r="G677" s="45">
        <v>0</v>
      </c>
      <c r="H677" s="45">
        <v>155250000</v>
      </c>
      <c r="I677" s="45">
        <v>125250000</v>
      </c>
      <c r="J677" s="45">
        <v>125250000</v>
      </c>
      <c r="K677" s="45">
        <v>30000000</v>
      </c>
      <c r="L677" s="45">
        <v>30000000</v>
      </c>
      <c r="M677" s="45">
        <v>30000000</v>
      </c>
      <c r="N677" s="45">
        <v>30000000</v>
      </c>
      <c r="O677" s="45">
        <v>30000000</v>
      </c>
      <c r="P677" s="45">
        <v>30000000</v>
      </c>
      <c r="Q677" s="45">
        <v>30000000</v>
      </c>
      <c r="R677" s="40">
        <v>19.323671497584499</v>
      </c>
      <c r="S677" s="40">
        <v>125250000</v>
      </c>
      <c r="T677" s="40">
        <v>80.676328502415501</v>
      </c>
      <c r="U677" s="40">
        <v>125250000</v>
      </c>
      <c r="V677" s="40">
        <v>80.676328502415501</v>
      </c>
      <c r="W677" s="40">
        <v>95250000</v>
      </c>
      <c r="X677" s="40">
        <v>0</v>
      </c>
      <c r="Y677" s="40">
        <v>0</v>
      </c>
    </row>
    <row r="678" spans="1:25" ht="15.75" x14ac:dyDescent="0.25">
      <c r="A678" s="50" t="s">
        <v>1530</v>
      </c>
      <c r="B678" s="51" t="s">
        <v>1495</v>
      </c>
      <c r="C678" s="52">
        <v>137694898</v>
      </c>
      <c r="D678" s="52">
        <v>0</v>
      </c>
      <c r="E678" s="52">
        <v>0</v>
      </c>
      <c r="F678" s="52">
        <v>0</v>
      </c>
      <c r="G678" s="52">
        <v>3793898</v>
      </c>
      <c r="H678" s="52">
        <v>133901000</v>
      </c>
      <c r="I678" s="52">
        <v>133901000</v>
      </c>
      <c r="J678" s="52">
        <v>133901000</v>
      </c>
      <c r="K678" s="52">
        <v>133901000</v>
      </c>
      <c r="L678" s="52">
        <v>133901000</v>
      </c>
      <c r="M678" s="52">
        <v>48704000</v>
      </c>
      <c r="N678" s="52">
        <v>48704000</v>
      </c>
      <c r="O678" s="52">
        <v>48704000</v>
      </c>
      <c r="P678" s="52">
        <v>48704000</v>
      </c>
      <c r="Q678" s="45">
        <v>0</v>
      </c>
      <c r="R678" s="40">
        <v>0</v>
      </c>
      <c r="S678" s="40">
        <v>0</v>
      </c>
      <c r="T678" s="40">
        <v>0</v>
      </c>
      <c r="U678" s="40">
        <v>85197000</v>
      </c>
      <c r="V678" s="40">
        <v>63.626858649300601</v>
      </c>
      <c r="W678" s="40">
        <v>0</v>
      </c>
      <c r="X678" s="40">
        <v>85197000</v>
      </c>
      <c r="Y678" s="40">
        <v>0</v>
      </c>
    </row>
    <row r="679" spans="1:25" ht="26.25" x14ac:dyDescent="0.25">
      <c r="A679" s="50" t="s">
        <v>1531</v>
      </c>
      <c r="B679" s="51" t="s">
        <v>1532</v>
      </c>
      <c r="C679" s="52">
        <v>137694898</v>
      </c>
      <c r="D679" s="52">
        <v>0</v>
      </c>
      <c r="E679" s="52">
        <v>0</v>
      </c>
      <c r="F679" s="52">
        <v>0</v>
      </c>
      <c r="G679" s="52">
        <v>3793898</v>
      </c>
      <c r="H679" s="52">
        <v>133901000</v>
      </c>
      <c r="I679" s="52">
        <v>133901000</v>
      </c>
      <c r="J679" s="52">
        <v>133901000</v>
      </c>
      <c r="K679" s="52">
        <v>133901000</v>
      </c>
      <c r="L679" s="52">
        <v>133901000</v>
      </c>
      <c r="M679" s="52">
        <v>48704000</v>
      </c>
      <c r="N679" s="52">
        <v>48704000</v>
      </c>
      <c r="O679" s="52">
        <v>48704000</v>
      </c>
      <c r="P679" s="52">
        <v>48704000</v>
      </c>
      <c r="Q679" s="45">
        <v>0</v>
      </c>
      <c r="R679" s="40">
        <v>0</v>
      </c>
      <c r="S679" s="40">
        <v>0</v>
      </c>
      <c r="T679" s="40">
        <v>0</v>
      </c>
      <c r="U679" s="40">
        <v>85197000</v>
      </c>
      <c r="V679" s="40">
        <v>63.626858649300601</v>
      </c>
      <c r="W679" s="40">
        <v>0</v>
      </c>
      <c r="X679" s="40">
        <v>85197000</v>
      </c>
      <c r="Y679" s="40">
        <v>0</v>
      </c>
    </row>
    <row r="680" spans="1:25" ht="15.75" x14ac:dyDescent="0.25">
      <c r="A680" s="41" t="s">
        <v>1533</v>
      </c>
      <c r="B680" s="46" t="s">
        <v>1498</v>
      </c>
      <c r="C680" s="45">
        <v>137694898</v>
      </c>
      <c r="D680" s="45">
        <v>0</v>
      </c>
      <c r="E680" s="45">
        <v>0</v>
      </c>
      <c r="F680" s="45">
        <v>0</v>
      </c>
      <c r="G680" s="45">
        <v>3793898</v>
      </c>
      <c r="H680" s="45">
        <v>133901000</v>
      </c>
      <c r="I680" s="45">
        <v>133901000</v>
      </c>
      <c r="J680" s="45">
        <v>133901000</v>
      </c>
      <c r="K680" s="45">
        <v>133901000</v>
      </c>
      <c r="L680" s="45">
        <v>133901000</v>
      </c>
      <c r="M680" s="45">
        <v>48704000</v>
      </c>
      <c r="N680" s="45">
        <v>48704000</v>
      </c>
      <c r="O680" s="45">
        <v>48704000</v>
      </c>
      <c r="P680" s="45">
        <v>48704000</v>
      </c>
      <c r="Q680" s="45">
        <v>0</v>
      </c>
      <c r="R680" s="40">
        <v>0</v>
      </c>
      <c r="S680" s="40">
        <v>0</v>
      </c>
      <c r="T680" s="40">
        <v>0</v>
      </c>
      <c r="U680" s="40">
        <v>85197000</v>
      </c>
      <c r="V680" s="40">
        <v>63.626858649300601</v>
      </c>
      <c r="W680" s="40">
        <v>0</v>
      </c>
      <c r="X680" s="40">
        <v>85197000</v>
      </c>
      <c r="Y680" s="40">
        <v>0</v>
      </c>
    </row>
    <row r="681" spans="1:25" ht="26.25" x14ac:dyDescent="0.25">
      <c r="A681" s="50" t="s">
        <v>1534</v>
      </c>
      <c r="B681" s="51" t="s">
        <v>1535</v>
      </c>
      <c r="C681" s="52">
        <v>305325000</v>
      </c>
      <c r="D681" s="52">
        <v>0</v>
      </c>
      <c r="E681" s="52">
        <v>0</v>
      </c>
      <c r="F681" s="52">
        <v>0</v>
      </c>
      <c r="G681" s="52">
        <v>235325000</v>
      </c>
      <c r="H681" s="52">
        <v>70000000</v>
      </c>
      <c r="I681" s="52">
        <v>70000000</v>
      </c>
      <c r="J681" s="52">
        <v>70000000</v>
      </c>
      <c r="K681" s="52">
        <v>20000000</v>
      </c>
      <c r="L681" s="52">
        <v>20000000</v>
      </c>
      <c r="M681" s="52">
        <v>20000000</v>
      </c>
      <c r="N681" s="52">
        <v>20000000</v>
      </c>
      <c r="O681" s="52">
        <v>20000000</v>
      </c>
      <c r="P681" s="52">
        <v>20000000</v>
      </c>
      <c r="Q681" s="45">
        <v>0</v>
      </c>
      <c r="R681" s="40">
        <v>0</v>
      </c>
      <c r="S681" s="40">
        <v>50000000</v>
      </c>
      <c r="T681" s="40">
        <v>71.428571428571402</v>
      </c>
      <c r="U681" s="40">
        <v>50000000</v>
      </c>
      <c r="V681" s="40">
        <v>71.428571428571402</v>
      </c>
      <c r="W681" s="40">
        <v>50000000</v>
      </c>
      <c r="X681" s="40">
        <v>0</v>
      </c>
      <c r="Y681" s="40">
        <v>0</v>
      </c>
    </row>
    <row r="682" spans="1:25" ht="26.25" x14ac:dyDescent="0.25">
      <c r="A682" s="41" t="s">
        <v>1536</v>
      </c>
      <c r="B682" s="46" t="s">
        <v>1537</v>
      </c>
      <c r="C682" s="45">
        <v>305325000</v>
      </c>
      <c r="D682" s="45">
        <v>0</v>
      </c>
      <c r="E682" s="45">
        <v>0</v>
      </c>
      <c r="F682" s="45">
        <v>0</v>
      </c>
      <c r="G682" s="45">
        <v>235325000</v>
      </c>
      <c r="H682" s="45">
        <v>70000000</v>
      </c>
      <c r="I682" s="45">
        <v>70000000</v>
      </c>
      <c r="J682" s="45">
        <v>70000000</v>
      </c>
      <c r="K682" s="45">
        <v>20000000</v>
      </c>
      <c r="L682" s="45">
        <v>20000000</v>
      </c>
      <c r="M682" s="45">
        <v>20000000</v>
      </c>
      <c r="N682" s="45">
        <v>20000000</v>
      </c>
      <c r="O682" s="45">
        <v>20000000</v>
      </c>
      <c r="P682" s="45">
        <v>20000000</v>
      </c>
      <c r="Q682" s="45">
        <v>0</v>
      </c>
      <c r="R682" s="40">
        <v>0</v>
      </c>
      <c r="S682" s="40">
        <v>50000000</v>
      </c>
      <c r="T682" s="40">
        <v>71.428571428571402</v>
      </c>
      <c r="U682" s="40">
        <v>50000000</v>
      </c>
      <c r="V682" s="40">
        <v>71.428571428571402</v>
      </c>
      <c r="W682" s="40">
        <v>50000000</v>
      </c>
      <c r="X682" s="40">
        <v>0</v>
      </c>
      <c r="Y682" s="40">
        <v>0</v>
      </c>
    </row>
    <row r="683" spans="1:25" ht="15.75" x14ac:dyDescent="0.25">
      <c r="A683" s="50" t="s">
        <v>1538</v>
      </c>
      <c r="B683" s="51" t="s">
        <v>1539</v>
      </c>
      <c r="C683" s="52">
        <v>89010000</v>
      </c>
      <c r="D683" s="52">
        <v>0</v>
      </c>
      <c r="E683" s="52">
        <v>0</v>
      </c>
      <c r="F683" s="52">
        <v>0</v>
      </c>
      <c r="G683" s="52">
        <v>0</v>
      </c>
      <c r="H683" s="52">
        <v>89010000</v>
      </c>
      <c r="I683" s="52">
        <v>89010000</v>
      </c>
      <c r="J683" s="52">
        <v>89010000</v>
      </c>
      <c r="K683" s="52">
        <v>89010000</v>
      </c>
      <c r="L683" s="52">
        <v>89010000</v>
      </c>
      <c r="M683" s="52">
        <v>29752500</v>
      </c>
      <c r="N683" s="52">
        <v>29752500</v>
      </c>
      <c r="O683" s="52">
        <v>29752500</v>
      </c>
      <c r="P683" s="52">
        <v>29752500</v>
      </c>
      <c r="Q683" s="45">
        <v>0</v>
      </c>
      <c r="R683" s="40">
        <v>0</v>
      </c>
      <c r="S683" s="40">
        <v>0</v>
      </c>
      <c r="T683" s="40">
        <v>0</v>
      </c>
      <c r="U683" s="40">
        <v>59257500</v>
      </c>
      <c r="V683" s="40">
        <v>66.573980451634583</v>
      </c>
      <c r="W683" s="40">
        <v>0</v>
      </c>
      <c r="X683" s="40">
        <v>59257500</v>
      </c>
      <c r="Y683" s="40">
        <v>0</v>
      </c>
    </row>
    <row r="684" spans="1:25" ht="15.75" x14ac:dyDescent="0.25">
      <c r="A684" s="41" t="s">
        <v>1540</v>
      </c>
      <c r="B684" s="46" t="s">
        <v>1541</v>
      </c>
      <c r="C684" s="45">
        <v>89010000</v>
      </c>
      <c r="D684" s="45">
        <v>0</v>
      </c>
      <c r="E684" s="45">
        <v>0</v>
      </c>
      <c r="F684" s="45">
        <v>0</v>
      </c>
      <c r="G684" s="45">
        <v>0</v>
      </c>
      <c r="H684" s="45">
        <v>89010000</v>
      </c>
      <c r="I684" s="45">
        <v>89010000</v>
      </c>
      <c r="J684" s="45">
        <v>89010000</v>
      </c>
      <c r="K684" s="45">
        <v>89010000</v>
      </c>
      <c r="L684" s="45">
        <v>89010000</v>
      </c>
      <c r="M684" s="45">
        <v>29752500</v>
      </c>
      <c r="N684" s="45">
        <v>29752500</v>
      </c>
      <c r="O684" s="45">
        <v>29752500</v>
      </c>
      <c r="P684" s="45">
        <v>29752500</v>
      </c>
      <c r="Q684" s="45">
        <v>0</v>
      </c>
      <c r="R684" s="40">
        <v>0</v>
      </c>
      <c r="S684" s="40">
        <v>0</v>
      </c>
      <c r="T684" s="40">
        <v>0</v>
      </c>
      <c r="U684" s="40">
        <v>59257500</v>
      </c>
      <c r="V684" s="40">
        <v>66.573980451634583</v>
      </c>
      <c r="W684" s="40">
        <v>0</v>
      </c>
      <c r="X684" s="40">
        <v>59257500</v>
      </c>
      <c r="Y684" s="40">
        <v>0</v>
      </c>
    </row>
    <row r="685" spans="1:25" ht="51.75" x14ac:dyDescent="0.25">
      <c r="A685" s="50" t="s">
        <v>1542</v>
      </c>
      <c r="B685" s="51" t="s">
        <v>1543</v>
      </c>
      <c r="C685" s="52">
        <v>291870000</v>
      </c>
      <c r="D685" s="52">
        <v>0</v>
      </c>
      <c r="E685" s="52">
        <v>0</v>
      </c>
      <c r="F685" s="52">
        <v>290589898</v>
      </c>
      <c r="G685" s="52">
        <v>0</v>
      </c>
      <c r="H685" s="52">
        <v>582459898</v>
      </c>
      <c r="I685" s="52">
        <v>412248000</v>
      </c>
      <c r="J685" s="52">
        <v>412248000</v>
      </c>
      <c r="K685" s="52">
        <v>228931000</v>
      </c>
      <c r="L685" s="52">
        <v>228931000</v>
      </c>
      <c r="M685" s="52">
        <v>79334000</v>
      </c>
      <c r="N685" s="52">
        <v>79334000</v>
      </c>
      <c r="O685" s="52">
        <v>79334000</v>
      </c>
      <c r="P685" s="52">
        <v>79334000</v>
      </c>
      <c r="Q685" s="45">
        <v>170211898</v>
      </c>
      <c r="R685" s="40">
        <v>29.222938537821896</v>
      </c>
      <c r="S685" s="40">
        <v>353528898</v>
      </c>
      <c r="T685" s="40">
        <v>60.695834891623697</v>
      </c>
      <c r="U685" s="40">
        <v>503125898</v>
      </c>
      <c r="V685" s="40">
        <v>86.379491485609506</v>
      </c>
      <c r="W685" s="40">
        <v>183317000</v>
      </c>
      <c r="X685" s="40">
        <v>149597000</v>
      </c>
      <c r="Y685" s="40">
        <v>0</v>
      </c>
    </row>
    <row r="686" spans="1:25" ht="26.25" x14ac:dyDescent="0.25">
      <c r="A686" s="50" t="s">
        <v>1544</v>
      </c>
      <c r="B686" s="51" t="s">
        <v>997</v>
      </c>
      <c r="C686" s="52">
        <v>291870000</v>
      </c>
      <c r="D686" s="52">
        <v>0</v>
      </c>
      <c r="E686" s="52">
        <v>0</v>
      </c>
      <c r="F686" s="52">
        <v>290589898</v>
      </c>
      <c r="G686" s="52">
        <v>0</v>
      </c>
      <c r="H686" s="52">
        <v>582459898</v>
      </c>
      <c r="I686" s="52">
        <v>412248000</v>
      </c>
      <c r="J686" s="52">
        <v>412248000</v>
      </c>
      <c r="K686" s="52">
        <v>228931000</v>
      </c>
      <c r="L686" s="52">
        <v>228931000</v>
      </c>
      <c r="M686" s="52">
        <v>79334000</v>
      </c>
      <c r="N686" s="52">
        <v>79334000</v>
      </c>
      <c r="O686" s="52">
        <v>79334000</v>
      </c>
      <c r="P686" s="52">
        <v>79334000</v>
      </c>
      <c r="Q686" s="45">
        <v>170211898</v>
      </c>
      <c r="R686" s="40">
        <v>29.222938537821896</v>
      </c>
      <c r="S686" s="40">
        <v>353528898</v>
      </c>
      <c r="T686" s="40">
        <v>60.695834891623697</v>
      </c>
      <c r="U686" s="40">
        <v>503125898</v>
      </c>
      <c r="V686" s="40">
        <v>86.379491485609506</v>
      </c>
      <c r="W686" s="40">
        <v>183317000</v>
      </c>
      <c r="X686" s="40">
        <v>149597000</v>
      </c>
      <c r="Y686" s="40">
        <v>0</v>
      </c>
    </row>
    <row r="687" spans="1:25" ht="26.25" x14ac:dyDescent="0.25">
      <c r="A687" s="41" t="s">
        <v>1545</v>
      </c>
      <c r="B687" s="46" t="s">
        <v>1546</v>
      </c>
      <c r="C687" s="45">
        <v>291870000</v>
      </c>
      <c r="D687" s="45">
        <v>0</v>
      </c>
      <c r="E687" s="45">
        <v>0</v>
      </c>
      <c r="F687" s="45">
        <v>290589898</v>
      </c>
      <c r="G687" s="45">
        <v>0</v>
      </c>
      <c r="H687" s="45">
        <v>582459898</v>
      </c>
      <c r="I687" s="45">
        <v>412248000</v>
      </c>
      <c r="J687" s="45">
        <v>412248000</v>
      </c>
      <c r="K687" s="45">
        <v>228931000</v>
      </c>
      <c r="L687" s="45">
        <v>228931000</v>
      </c>
      <c r="M687" s="45">
        <v>79334000</v>
      </c>
      <c r="N687" s="45">
        <v>79334000</v>
      </c>
      <c r="O687" s="45">
        <v>79334000</v>
      </c>
      <c r="P687" s="45">
        <v>79334000</v>
      </c>
      <c r="Q687" s="45">
        <v>170211898</v>
      </c>
      <c r="R687" s="40">
        <v>29.222938537821896</v>
      </c>
      <c r="S687" s="40">
        <v>353528898</v>
      </c>
      <c r="T687" s="40">
        <v>60.695834891623697</v>
      </c>
      <c r="U687" s="40">
        <v>503125898</v>
      </c>
      <c r="V687" s="40">
        <v>86.379491485609506</v>
      </c>
      <c r="W687" s="40">
        <v>183317000</v>
      </c>
      <c r="X687" s="40">
        <v>149597000</v>
      </c>
      <c r="Y687" s="40">
        <v>0</v>
      </c>
    </row>
    <row r="688" spans="1:25" ht="26.25" x14ac:dyDescent="0.25">
      <c r="A688" s="50" t="s">
        <v>1547</v>
      </c>
      <c r="B688" s="51" t="s">
        <v>1548</v>
      </c>
      <c r="C688" s="52">
        <v>36225000</v>
      </c>
      <c r="D688" s="52">
        <v>0</v>
      </c>
      <c r="E688" s="52">
        <v>0</v>
      </c>
      <c r="F688" s="52">
        <v>23605000</v>
      </c>
      <c r="G688" s="52">
        <v>19062000</v>
      </c>
      <c r="H688" s="52">
        <v>40768000</v>
      </c>
      <c r="I688" s="52">
        <v>30768000</v>
      </c>
      <c r="J688" s="52">
        <v>30768000</v>
      </c>
      <c r="K688" s="52">
        <v>30768000</v>
      </c>
      <c r="L688" s="52">
        <v>30768000</v>
      </c>
      <c r="M688" s="52">
        <v>2894000</v>
      </c>
      <c r="N688" s="52">
        <v>2894000</v>
      </c>
      <c r="O688" s="52">
        <v>2894000</v>
      </c>
      <c r="P688" s="52">
        <v>2894000</v>
      </c>
      <c r="Q688" s="45">
        <v>10000000</v>
      </c>
      <c r="R688" s="40">
        <v>24.5290423861852</v>
      </c>
      <c r="S688" s="40">
        <v>10000000</v>
      </c>
      <c r="T688" s="40">
        <v>24.5290423861852</v>
      </c>
      <c r="U688" s="40">
        <v>37874000</v>
      </c>
      <c r="V688" s="40">
        <v>92.901295133437998</v>
      </c>
      <c r="W688" s="40">
        <v>0</v>
      </c>
      <c r="X688" s="40">
        <v>27874000</v>
      </c>
      <c r="Y688" s="40">
        <v>0</v>
      </c>
    </row>
    <row r="689" spans="1:25" ht="15.75" x14ac:dyDescent="0.25">
      <c r="A689" s="50" t="s">
        <v>1549</v>
      </c>
      <c r="B689" s="51" t="s">
        <v>1550</v>
      </c>
      <c r="C689" s="52">
        <v>4140000</v>
      </c>
      <c r="D689" s="52">
        <v>0</v>
      </c>
      <c r="E689" s="52">
        <v>0</v>
      </c>
      <c r="F689" s="52">
        <v>23605000</v>
      </c>
      <c r="G689" s="52">
        <v>0</v>
      </c>
      <c r="H689" s="52">
        <v>27745000</v>
      </c>
      <c r="I689" s="52">
        <v>17745000</v>
      </c>
      <c r="J689" s="52">
        <v>17745000</v>
      </c>
      <c r="K689" s="52">
        <v>17745000</v>
      </c>
      <c r="L689" s="52">
        <v>17745000</v>
      </c>
      <c r="M689" s="52">
        <v>0</v>
      </c>
      <c r="N689" s="52">
        <v>0</v>
      </c>
      <c r="O689" s="52">
        <v>0</v>
      </c>
      <c r="P689" s="52">
        <v>0</v>
      </c>
      <c r="Q689" s="45">
        <v>10000000</v>
      </c>
      <c r="R689" s="40">
        <v>36.042530185619</v>
      </c>
      <c r="S689" s="40">
        <v>10000000</v>
      </c>
      <c r="T689" s="40">
        <v>36.042530185619</v>
      </c>
      <c r="U689" s="40">
        <v>27745000</v>
      </c>
      <c r="V689" s="40">
        <v>100</v>
      </c>
      <c r="W689" s="40">
        <v>0</v>
      </c>
      <c r="X689" s="40">
        <v>17745000</v>
      </c>
      <c r="Y689" s="40">
        <v>0</v>
      </c>
    </row>
    <row r="690" spans="1:25" ht="26.25" x14ac:dyDescent="0.25">
      <c r="A690" s="41" t="s">
        <v>1551</v>
      </c>
      <c r="B690" s="46" t="s">
        <v>1552</v>
      </c>
      <c r="C690" s="45">
        <v>4140000</v>
      </c>
      <c r="D690" s="45">
        <v>0</v>
      </c>
      <c r="E690" s="45">
        <v>0</v>
      </c>
      <c r="F690" s="45">
        <v>23605000</v>
      </c>
      <c r="G690" s="45">
        <v>0</v>
      </c>
      <c r="H690" s="45">
        <v>27745000</v>
      </c>
      <c r="I690" s="45">
        <v>17745000</v>
      </c>
      <c r="J690" s="45">
        <v>17745000</v>
      </c>
      <c r="K690" s="45">
        <v>17745000</v>
      </c>
      <c r="L690" s="45">
        <v>17745000</v>
      </c>
      <c r="M690" s="45">
        <v>0</v>
      </c>
      <c r="N690" s="45">
        <v>0</v>
      </c>
      <c r="O690" s="45">
        <v>0</v>
      </c>
      <c r="P690" s="45">
        <v>0</v>
      </c>
      <c r="Q690" s="45">
        <v>10000000</v>
      </c>
      <c r="R690" s="40">
        <v>36.042530185619</v>
      </c>
      <c r="S690" s="40">
        <v>10000000</v>
      </c>
      <c r="T690" s="40">
        <v>36.042530185619</v>
      </c>
      <c r="U690" s="40">
        <v>27745000</v>
      </c>
      <c r="V690" s="40">
        <v>100</v>
      </c>
      <c r="W690" s="40">
        <v>0</v>
      </c>
      <c r="X690" s="40">
        <v>17745000</v>
      </c>
      <c r="Y690" s="40">
        <v>0</v>
      </c>
    </row>
    <row r="691" spans="1:25" ht="15.75" x14ac:dyDescent="0.25">
      <c r="A691" s="50" t="s">
        <v>1553</v>
      </c>
      <c r="B691" s="51" t="s">
        <v>1495</v>
      </c>
      <c r="C691" s="52">
        <v>32085000</v>
      </c>
      <c r="D691" s="52">
        <v>0</v>
      </c>
      <c r="E691" s="52">
        <v>0</v>
      </c>
      <c r="F691" s="52">
        <v>0</v>
      </c>
      <c r="G691" s="52">
        <v>19062000</v>
      </c>
      <c r="H691" s="52">
        <v>13023000</v>
      </c>
      <c r="I691" s="52">
        <v>13023000</v>
      </c>
      <c r="J691" s="52">
        <v>13023000</v>
      </c>
      <c r="K691" s="52">
        <v>13023000</v>
      </c>
      <c r="L691" s="52">
        <v>13023000</v>
      </c>
      <c r="M691" s="52">
        <v>2894000</v>
      </c>
      <c r="N691" s="52">
        <v>2894000</v>
      </c>
      <c r="O691" s="52">
        <v>2894000</v>
      </c>
      <c r="P691" s="52">
        <v>2894000</v>
      </c>
      <c r="Q691" s="45">
        <v>0</v>
      </c>
      <c r="R691" s="40">
        <v>0</v>
      </c>
      <c r="S691" s="40">
        <v>0</v>
      </c>
      <c r="T691" s="40">
        <v>0</v>
      </c>
      <c r="U691" s="40">
        <v>10129000</v>
      </c>
      <c r="V691" s="40">
        <v>77.7777777777778</v>
      </c>
      <c r="W691" s="40">
        <v>0</v>
      </c>
      <c r="X691" s="40">
        <v>10129000</v>
      </c>
      <c r="Y691" s="40">
        <v>0</v>
      </c>
    </row>
    <row r="692" spans="1:25" ht="26.25" x14ac:dyDescent="0.25">
      <c r="A692" s="50" t="s">
        <v>1554</v>
      </c>
      <c r="B692" s="51" t="s">
        <v>997</v>
      </c>
      <c r="C692" s="52">
        <v>32085000</v>
      </c>
      <c r="D692" s="52">
        <v>0</v>
      </c>
      <c r="E692" s="52">
        <v>0</v>
      </c>
      <c r="F692" s="52">
        <v>0</v>
      </c>
      <c r="G692" s="52">
        <v>19062000</v>
      </c>
      <c r="H692" s="52">
        <v>13023000</v>
      </c>
      <c r="I692" s="52">
        <v>13023000</v>
      </c>
      <c r="J692" s="52">
        <v>13023000</v>
      </c>
      <c r="K692" s="52">
        <v>13023000</v>
      </c>
      <c r="L692" s="52">
        <v>13023000</v>
      </c>
      <c r="M692" s="52">
        <v>2894000</v>
      </c>
      <c r="N692" s="52">
        <v>2894000</v>
      </c>
      <c r="O692" s="52">
        <v>2894000</v>
      </c>
      <c r="P692" s="52">
        <v>2894000</v>
      </c>
      <c r="Q692" s="45">
        <v>0</v>
      </c>
      <c r="R692" s="40">
        <v>0</v>
      </c>
      <c r="S692" s="40">
        <v>0</v>
      </c>
      <c r="T692" s="40">
        <v>0</v>
      </c>
      <c r="U692" s="40">
        <v>10129000</v>
      </c>
      <c r="V692" s="40">
        <v>77.7777777777778</v>
      </c>
      <c r="W692" s="40">
        <v>0</v>
      </c>
      <c r="X692" s="40">
        <v>10129000</v>
      </c>
      <c r="Y692" s="40">
        <v>0</v>
      </c>
    </row>
    <row r="693" spans="1:25" ht="15.75" x14ac:dyDescent="0.25">
      <c r="A693" s="41" t="s">
        <v>1555</v>
      </c>
      <c r="B693" s="46" t="s">
        <v>1498</v>
      </c>
      <c r="C693" s="45">
        <v>32085000</v>
      </c>
      <c r="D693" s="45">
        <v>0</v>
      </c>
      <c r="E693" s="45">
        <v>0</v>
      </c>
      <c r="F693" s="45">
        <v>0</v>
      </c>
      <c r="G693" s="45">
        <v>19062000</v>
      </c>
      <c r="H693" s="45">
        <v>13023000</v>
      </c>
      <c r="I693" s="45">
        <v>13023000</v>
      </c>
      <c r="J693" s="45">
        <v>13023000</v>
      </c>
      <c r="K693" s="45">
        <v>13023000</v>
      </c>
      <c r="L693" s="45">
        <v>13023000</v>
      </c>
      <c r="M693" s="45">
        <v>2894000</v>
      </c>
      <c r="N693" s="45">
        <v>2894000</v>
      </c>
      <c r="O693" s="45">
        <v>2894000</v>
      </c>
      <c r="P693" s="45">
        <v>2894000</v>
      </c>
      <c r="Q693" s="45">
        <v>0</v>
      </c>
      <c r="R693" s="40">
        <v>0</v>
      </c>
      <c r="S693" s="40">
        <v>0</v>
      </c>
      <c r="T693" s="40">
        <v>0</v>
      </c>
      <c r="U693" s="40">
        <v>10129000</v>
      </c>
      <c r="V693" s="40">
        <v>77.7777777777778</v>
      </c>
      <c r="W693" s="40">
        <v>0</v>
      </c>
      <c r="X693" s="40">
        <v>10129000</v>
      </c>
      <c r="Y693" s="40">
        <v>0</v>
      </c>
    </row>
    <row r="694" spans="1:25" ht="15.75" x14ac:dyDescent="0.25">
      <c r="A694" s="50" t="s">
        <v>1556</v>
      </c>
      <c r="B694" s="51" t="s">
        <v>1557</v>
      </c>
      <c r="C694" s="52">
        <v>58575000</v>
      </c>
      <c r="D694" s="52">
        <v>50000000</v>
      </c>
      <c r="E694" s="52">
        <v>0</v>
      </c>
      <c r="F694" s="52">
        <v>12000000</v>
      </c>
      <c r="G694" s="52">
        <v>12000000</v>
      </c>
      <c r="H694" s="52">
        <v>108575000</v>
      </c>
      <c r="I694" s="52">
        <v>74829260</v>
      </c>
      <c r="J694" s="52">
        <v>74829260</v>
      </c>
      <c r="K694" s="52">
        <v>50000000</v>
      </c>
      <c r="L694" s="52">
        <v>50000000</v>
      </c>
      <c r="M694" s="52">
        <v>0</v>
      </c>
      <c r="N694" s="52">
        <v>0</v>
      </c>
      <c r="O694" s="52">
        <v>0</v>
      </c>
      <c r="P694" s="52">
        <v>0</v>
      </c>
      <c r="Q694" s="45">
        <v>33745740</v>
      </c>
      <c r="R694" s="40">
        <v>31.080580244070898</v>
      </c>
      <c r="S694" s="40">
        <v>58575000</v>
      </c>
      <c r="T694" s="40">
        <v>53.948883260419095</v>
      </c>
      <c r="U694" s="40">
        <v>108575000</v>
      </c>
      <c r="V694" s="40">
        <v>100</v>
      </c>
      <c r="W694" s="40">
        <v>24829260</v>
      </c>
      <c r="X694" s="40">
        <v>50000000</v>
      </c>
      <c r="Y694" s="40">
        <v>0</v>
      </c>
    </row>
    <row r="695" spans="1:25" ht="15.75" x14ac:dyDescent="0.25">
      <c r="A695" s="50" t="s">
        <v>1558</v>
      </c>
      <c r="B695" s="51" t="s">
        <v>1489</v>
      </c>
      <c r="C695" s="52">
        <v>46575000</v>
      </c>
      <c r="D695" s="52">
        <v>50000000</v>
      </c>
      <c r="E695" s="52">
        <v>0</v>
      </c>
      <c r="F695" s="52">
        <v>12000000</v>
      </c>
      <c r="G695" s="52">
        <v>0</v>
      </c>
      <c r="H695" s="52">
        <v>108575000</v>
      </c>
      <c r="I695" s="52">
        <v>74829260</v>
      </c>
      <c r="J695" s="52">
        <v>74829260</v>
      </c>
      <c r="K695" s="52">
        <v>50000000</v>
      </c>
      <c r="L695" s="52">
        <v>50000000</v>
      </c>
      <c r="M695" s="52">
        <v>0</v>
      </c>
      <c r="N695" s="52">
        <v>0</v>
      </c>
      <c r="O695" s="52">
        <v>0</v>
      </c>
      <c r="P695" s="52">
        <v>0</v>
      </c>
      <c r="Q695" s="45">
        <v>33745740</v>
      </c>
      <c r="R695" s="40">
        <v>31.080580244070898</v>
      </c>
      <c r="S695" s="40">
        <v>58575000</v>
      </c>
      <c r="T695" s="40">
        <v>53.948883260419095</v>
      </c>
      <c r="U695" s="40">
        <v>108575000</v>
      </c>
      <c r="V695" s="40">
        <v>100</v>
      </c>
      <c r="W695" s="40">
        <v>24829260</v>
      </c>
      <c r="X695" s="40">
        <v>50000000</v>
      </c>
      <c r="Y695" s="40">
        <v>0</v>
      </c>
    </row>
    <row r="696" spans="1:25" ht="26.25" x14ac:dyDescent="0.25">
      <c r="A696" s="41" t="s">
        <v>1559</v>
      </c>
      <c r="B696" s="46" t="s">
        <v>1560</v>
      </c>
      <c r="C696" s="45">
        <v>46575000</v>
      </c>
      <c r="D696" s="45">
        <v>0</v>
      </c>
      <c r="E696" s="45">
        <v>0</v>
      </c>
      <c r="F696" s="45">
        <v>12000000</v>
      </c>
      <c r="G696" s="45">
        <v>0</v>
      </c>
      <c r="H696" s="45">
        <v>58575000</v>
      </c>
      <c r="I696" s="45">
        <v>24829260</v>
      </c>
      <c r="J696" s="45">
        <v>24829260</v>
      </c>
      <c r="K696" s="45">
        <v>0</v>
      </c>
      <c r="L696" s="45">
        <v>0</v>
      </c>
      <c r="M696" s="45">
        <v>0</v>
      </c>
      <c r="N696" s="45">
        <v>0</v>
      </c>
      <c r="O696" s="45">
        <v>0</v>
      </c>
      <c r="P696" s="45">
        <v>0</v>
      </c>
      <c r="Q696" s="45">
        <v>33745740</v>
      </c>
      <c r="R696" s="40">
        <v>57.611165172855301</v>
      </c>
      <c r="S696" s="40">
        <v>58575000</v>
      </c>
      <c r="T696" s="40">
        <v>100</v>
      </c>
      <c r="U696" s="40">
        <v>58575000</v>
      </c>
      <c r="V696" s="40">
        <v>100</v>
      </c>
      <c r="W696" s="40">
        <v>24829260</v>
      </c>
      <c r="X696" s="40">
        <v>0</v>
      </c>
      <c r="Y696" s="40">
        <v>0</v>
      </c>
    </row>
    <row r="697" spans="1:25" ht="26.25" x14ac:dyDescent="0.25">
      <c r="A697" s="41" t="s">
        <v>1561</v>
      </c>
      <c r="B697" s="46" t="s">
        <v>1562</v>
      </c>
      <c r="C697" s="45">
        <v>0</v>
      </c>
      <c r="D697" s="45">
        <v>50000000</v>
      </c>
      <c r="E697" s="45">
        <v>0</v>
      </c>
      <c r="F697" s="45">
        <v>0</v>
      </c>
      <c r="G697" s="45">
        <v>0</v>
      </c>
      <c r="H697" s="45">
        <v>50000000</v>
      </c>
      <c r="I697" s="45">
        <v>50000000</v>
      </c>
      <c r="J697" s="45">
        <v>50000000</v>
      </c>
      <c r="K697" s="45">
        <v>50000000</v>
      </c>
      <c r="L697" s="45">
        <v>50000000</v>
      </c>
      <c r="M697" s="45">
        <v>0</v>
      </c>
      <c r="N697" s="45">
        <v>0</v>
      </c>
      <c r="O697" s="45">
        <v>0</v>
      </c>
      <c r="P697" s="45">
        <v>0</v>
      </c>
      <c r="Q697" s="45">
        <v>0</v>
      </c>
      <c r="R697" s="40">
        <v>0</v>
      </c>
      <c r="S697" s="40">
        <v>0</v>
      </c>
      <c r="T697" s="40">
        <v>0</v>
      </c>
      <c r="U697" s="40">
        <v>50000000</v>
      </c>
      <c r="V697" s="40">
        <v>100</v>
      </c>
      <c r="W697" s="40">
        <v>0</v>
      </c>
      <c r="X697" s="40">
        <v>50000000</v>
      </c>
      <c r="Y697" s="40">
        <v>0</v>
      </c>
    </row>
    <row r="698" spans="1:25" ht="15.75" x14ac:dyDescent="0.25">
      <c r="A698" s="50" t="s">
        <v>1563</v>
      </c>
      <c r="B698" s="51" t="s">
        <v>1495</v>
      </c>
      <c r="C698" s="52">
        <v>12000000</v>
      </c>
      <c r="D698" s="52">
        <v>0</v>
      </c>
      <c r="E698" s="52">
        <v>0</v>
      </c>
      <c r="F698" s="52">
        <v>0</v>
      </c>
      <c r="G698" s="52">
        <v>12000000</v>
      </c>
      <c r="H698" s="52">
        <v>0</v>
      </c>
      <c r="I698" s="52">
        <v>0</v>
      </c>
      <c r="J698" s="52">
        <v>0</v>
      </c>
      <c r="K698" s="52">
        <v>0</v>
      </c>
      <c r="L698" s="52">
        <v>0</v>
      </c>
      <c r="M698" s="52">
        <v>0</v>
      </c>
      <c r="N698" s="52">
        <v>0</v>
      </c>
      <c r="O698" s="52">
        <v>0</v>
      </c>
      <c r="P698" s="52">
        <v>0</v>
      </c>
      <c r="Q698" s="45">
        <v>0</v>
      </c>
      <c r="R698" s="40">
        <v>0</v>
      </c>
      <c r="S698" s="40">
        <v>0</v>
      </c>
      <c r="T698" s="40">
        <v>0</v>
      </c>
      <c r="U698" s="40">
        <v>0</v>
      </c>
      <c r="V698" s="40">
        <v>0</v>
      </c>
      <c r="W698" s="40">
        <v>0</v>
      </c>
      <c r="X698" s="40">
        <v>0</v>
      </c>
      <c r="Y698" s="40">
        <v>0</v>
      </c>
    </row>
    <row r="699" spans="1:25" ht="26.25" x14ac:dyDescent="0.25">
      <c r="A699" s="50" t="s">
        <v>1564</v>
      </c>
      <c r="B699" s="51" t="s">
        <v>997</v>
      </c>
      <c r="C699" s="52">
        <v>12000000</v>
      </c>
      <c r="D699" s="52">
        <v>0</v>
      </c>
      <c r="E699" s="52">
        <v>0</v>
      </c>
      <c r="F699" s="52">
        <v>0</v>
      </c>
      <c r="G699" s="52">
        <v>12000000</v>
      </c>
      <c r="H699" s="52">
        <v>0</v>
      </c>
      <c r="I699" s="52">
        <v>0</v>
      </c>
      <c r="J699" s="52">
        <v>0</v>
      </c>
      <c r="K699" s="52">
        <v>0</v>
      </c>
      <c r="L699" s="52">
        <v>0</v>
      </c>
      <c r="M699" s="52">
        <v>0</v>
      </c>
      <c r="N699" s="52">
        <v>0</v>
      </c>
      <c r="O699" s="52">
        <v>0</v>
      </c>
      <c r="P699" s="52">
        <v>0</v>
      </c>
      <c r="Q699" s="45">
        <v>0</v>
      </c>
      <c r="R699" s="40">
        <v>0</v>
      </c>
      <c r="S699" s="40">
        <v>0</v>
      </c>
      <c r="T699" s="40">
        <v>0</v>
      </c>
      <c r="U699" s="40">
        <v>0</v>
      </c>
      <c r="V699" s="40">
        <v>0</v>
      </c>
      <c r="W699" s="40">
        <v>0</v>
      </c>
      <c r="X699" s="40">
        <v>0</v>
      </c>
      <c r="Y699" s="40">
        <v>0</v>
      </c>
    </row>
    <row r="700" spans="1:25" ht="15.75" x14ac:dyDescent="0.25">
      <c r="A700" s="41" t="s">
        <v>1565</v>
      </c>
      <c r="B700" s="46" t="s">
        <v>1498</v>
      </c>
      <c r="C700" s="45">
        <v>12000000</v>
      </c>
      <c r="D700" s="45">
        <v>0</v>
      </c>
      <c r="E700" s="45">
        <v>0</v>
      </c>
      <c r="F700" s="45">
        <v>0</v>
      </c>
      <c r="G700" s="45">
        <v>12000000</v>
      </c>
      <c r="H700" s="45">
        <v>0</v>
      </c>
      <c r="I700" s="45">
        <v>0</v>
      </c>
      <c r="J700" s="45">
        <v>0</v>
      </c>
      <c r="K700" s="45">
        <v>0</v>
      </c>
      <c r="L700" s="45">
        <v>0</v>
      </c>
      <c r="M700" s="45">
        <v>0</v>
      </c>
      <c r="N700" s="45">
        <v>0</v>
      </c>
      <c r="O700" s="45">
        <v>0</v>
      </c>
      <c r="P700" s="45">
        <v>0</v>
      </c>
      <c r="Q700" s="45">
        <v>0</v>
      </c>
      <c r="R700" s="40">
        <v>0</v>
      </c>
      <c r="S700" s="40">
        <v>0</v>
      </c>
      <c r="T700" s="40">
        <v>0</v>
      </c>
      <c r="U700" s="40">
        <v>0</v>
      </c>
      <c r="V700" s="40">
        <v>0</v>
      </c>
      <c r="W700" s="40">
        <v>0</v>
      </c>
      <c r="X700" s="40">
        <v>0</v>
      </c>
      <c r="Y700" s="40">
        <v>0</v>
      </c>
    </row>
    <row r="701" spans="1:25" ht="15.75" x14ac:dyDescent="0.25">
      <c r="A701" s="50" t="s">
        <v>1566</v>
      </c>
      <c r="B701" s="51" t="s">
        <v>1567</v>
      </c>
      <c r="C701" s="52">
        <v>294160000</v>
      </c>
      <c r="D701" s="52">
        <v>50000000</v>
      </c>
      <c r="E701" s="52">
        <v>0</v>
      </c>
      <c r="F701" s="52">
        <v>0</v>
      </c>
      <c r="G701" s="52">
        <v>1826000</v>
      </c>
      <c r="H701" s="52">
        <v>342334000</v>
      </c>
      <c r="I701" s="52">
        <v>252334000</v>
      </c>
      <c r="J701" s="52">
        <v>252334000</v>
      </c>
      <c r="K701" s="52">
        <v>230334000</v>
      </c>
      <c r="L701" s="52">
        <v>230334000</v>
      </c>
      <c r="M701" s="52">
        <v>65576000</v>
      </c>
      <c r="N701" s="52">
        <v>65576000</v>
      </c>
      <c r="O701" s="52">
        <v>65576000</v>
      </c>
      <c r="P701" s="52">
        <v>65576000</v>
      </c>
      <c r="Q701" s="45">
        <v>90000000</v>
      </c>
      <c r="R701" s="40">
        <v>26.2901143327861</v>
      </c>
      <c r="S701" s="40">
        <v>112000000</v>
      </c>
      <c r="T701" s="40">
        <v>32.716586725244902</v>
      </c>
      <c r="U701" s="40">
        <v>276758000</v>
      </c>
      <c r="V701" s="40">
        <v>80.844438472369092</v>
      </c>
      <c r="W701" s="40">
        <v>22000000</v>
      </c>
      <c r="X701" s="40">
        <v>164758000</v>
      </c>
      <c r="Y701" s="40">
        <v>0</v>
      </c>
    </row>
    <row r="702" spans="1:25" ht="15.75" x14ac:dyDescent="0.25">
      <c r="A702" s="50" t="s">
        <v>1568</v>
      </c>
      <c r="B702" s="51" t="s">
        <v>1489</v>
      </c>
      <c r="C702" s="52">
        <v>112000000</v>
      </c>
      <c r="D702" s="52">
        <v>50000000</v>
      </c>
      <c r="E702" s="52">
        <v>0</v>
      </c>
      <c r="F702" s="52">
        <v>0</v>
      </c>
      <c r="G702" s="52">
        <v>0</v>
      </c>
      <c r="H702" s="52">
        <v>162000000</v>
      </c>
      <c r="I702" s="52">
        <v>72000000</v>
      </c>
      <c r="J702" s="52">
        <v>72000000</v>
      </c>
      <c r="K702" s="52">
        <v>50000000</v>
      </c>
      <c r="L702" s="52">
        <v>50000000</v>
      </c>
      <c r="M702" s="52">
        <v>0</v>
      </c>
      <c r="N702" s="52">
        <v>0</v>
      </c>
      <c r="O702" s="52">
        <v>0</v>
      </c>
      <c r="P702" s="52">
        <v>0</v>
      </c>
      <c r="Q702" s="45">
        <v>90000000</v>
      </c>
      <c r="R702" s="40">
        <v>55.5555555555556</v>
      </c>
      <c r="S702" s="40">
        <v>112000000</v>
      </c>
      <c r="T702" s="40">
        <v>69.135802469135797</v>
      </c>
      <c r="U702" s="40">
        <v>162000000</v>
      </c>
      <c r="V702" s="40">
        <v>100</v>
      </c>
      <c r="W702" s="40">
        <v>22000000</v>
      </c>
      <c r="X702" s="40">
        <v>50000000</v>
      </c>
      <c r="Y702" s="40">
        <v>0</v>
      </c>
    </row>
    <row r="703" spans="1:25" ht="26.25" x14ac:dyDescent="0.25">
      <c r="A703" s="50" t="s">
        <v>1569</v>
      </c>
      <c r="B703" s="51" t="s">
        <v>1570</v>
      </c>
      <c r="C703" s="52">
        <v>112000000</v>
      </c>
      <c r="D703" s="52">
        <v>50000000</v>
      </c>
      <c r="E703" s="52">
        <v>0</v>
      </c>
      <c r="F703" s="52">
        <v>0</v>
      </c>
      <c r="G703" s="52">
        <v>0</v>
      </c>
      <c r="H703" s="52">
        <v>162000000</v>
      </c>
      <c r="I703" s="52">
        <v>72000000</v>
      </c>
      <c r="J703" s="52">
        <v>72000000</v>
      </c>
      <c r="K703" s="52">
        <v>50000000</v>
      </c>
      <c r="L703" s="52">
        <v>50000000</v>
      </c>
      <c r="M703" s="52">
        <v>0</v>
      </c>
      <c r="N703" s="52">
        <v>0</v>
      </c>
      <c r="O703" s="52">
        <v>0</v>
      </c>
      <c r="P703" s="52">
        <v>0</v>
      </c>
      <c r="Q703" s="45">
        <v>90000000</v>
      </c>
      <c r="R703" s="40">
        <v>55.5555555555556</v>
      </c>
      <c r="S703" s="40">
        <v>112000000</v>
      </c>
      <c r="T703" s="40">
        <v>69.135802469135797</v>
      </c>
      <c r="U703" s="40">
        <v>162000000</v>
      </c>
      <c r="V703" s="40">
        <v>100</v>
      </c>
      <c r="W703" s="40">
        <v>22000000</v>
      </c>
      <c r="X703" s="40">
        <v>50000000</v>
      </c>
      <c r="Y703" s="40">
        <v>0</v>
      </c>
    </row>
    <row r="704" spans="1:25" ht="26.25" x14ac:dyDescent="0.25">
      <c r="A704" s="41" t="s">
        <v>1571</v>
      </c>
      <c r="B704" s="46" t="s">
        <v>1572</v>
      </c>
      <c r="C704" s="45">
        <v>112000000</v>
      </c>
      <c r="D704" s="45">
        <v>0</v>
      </c>
      <c r="E704" s="45">
        <v>0</v>
      </c>
      <c r="F704" s="45">
        <v>0</v>
      </c>
      <c r="G704" s="45">
        <v>0</v>
      </c>
      <c r="H704" s="45">
        <v>112000000</v>
      </c>
      <c r="I704" s="45">
        <v>22000000</v>
      </c>
      <c r="J704" s="45">
        <v>22000000</v>
      </c>
      <c r="K704" s="45">
        <v>0</v>
      </c>
      <c r="L704" s="45">
        <v>0</v>
      </c>
      <c r="M704" s="45">
        <v>0</v>
      </c>
      <c r="N704" s="45">
        <v>0</v>
      </c>
      <c r="O704" s="45">
        <v>0</v>
      </c>
      <c r="P704" s="45">
        <v>0</v>
      </c>
      <c r="Q704" s="45">
        <v>90000000</v>
      </c>
      <c r="R704" s="40">
        <v>80.357142857142904</v>
      </c>
      <c r="S704" s="40">
        <v>112000000</v>
      </c>
      <c r="T704" s="40">
        <v>100</v>
      </c>
      <c r="U704" s="40">
        <v>112000000</v>
      </c>
      <c r="V704" s="40">
        <v>100</v>
      </c>
      <c r="W704" s="40">
        <v>22000000</v>
      </c>
      <c r="X704" s="40">
        <v>0</v>
      </c>
      <c r="Y704" s="40">
        <v>0</v>
      </c>
    </row>
    <row r="705" spans="1:25" ht="39" x14ac:dyDescent="0.25">
      <c r="A705" s="41" t="s">
        <v>1573</v>
      </c>
      <c r="B705" s="46" t="s">
        <v>1574</v>
      </c>
      <c r="C705" s="45">
        <v>0</v>
      </c>
      <c r="D705" s="45">
        <v>50000000</v>
      </c>
      <c r="E705" s="45">
        <v>0</v>
      </c>
      <c r="F705" s="45">
        <v>0</v>
      </c>
      <c r="G705" s="45">
        <v>0</v>
      </c>
      <c r="H705" s="45">
        <v>50000000</v>
      </c>
      <c r="I705" s="45">
        <v>50000000</v>
      </c>
      <c r="J705" s="45">
        <v>50000000</v>
      </c>
      <c r="K705" s="45">
        <v>50000000</v>
      </c>
      <c r="L705" s="45">
        <v>50000000</v>
      </c>
      <c r="M705" s="45">
        <v>0</v>
      </c>
      <c r="N705" s="45">
        <v>0</v>
      </c>
      <c r="O705" s="45">
        <v>0</v>
      </c>
      <c r="P705" s="45">
        <v>0</v>
      </c>
      <c r="Q705" s="45">
        <v>0</v>
      </c>
      <c r="R705" s="40">
        <v>0</v>
      </c>
      <c r="S705" s="40">
        <v>0</v>
      </c>
      <c r="T705" s="40">
        <v>0</v>
      </c>
      <c r="U705" s="40">
        <v>50000000</v>
      </c>
      <c r="V705" s="40">
        <v>100</v>
      </c>
      <c r="W705" s="40">
        <v>0</v>
      </c>
      <c r="X705" s="40">
        <v>50000000</v>
      </c>
      <c r="Y705" s="40">
        <v>0</v>
      </c>
    </row>
    <row r="706" spans="1:25" ht="15.75" x14ac:dyDescent="0.25">
      <c r="A706" s="50" t="s">
        <v>1575</v>
      </c>
      <c r="B706" s="51" t="s">
        <v>1495</v>
      </c>
      <c r="C706" s="52">
        <v>182160000</v>
      </c>
      <c r="D706" s="52">
        <v>0</v>
      </c>
      <c r="E706" s="52">
        <v>0</v>
      </c>
      <c r="F706" s="52">
        <v>0</v>
      </c>
      <c r="G706" s="52">
        <v>1826000</v>
      </c>
      <c r="H706" s="52">
        <v>180334000</v>
      </c>
      <c r="I706" s="52">
        <v>180334000</v>
      </c>
      <c r="J706" s="52">
        <v>180334000</v>
      </c>
      <c r="K706" s="52">
        <v>180334000</v>
      </c>
      <c r="L706" s="52">
        <v>180334000</v>
      </c>
      <c r="M706" s="52">
        <v>65576000</v>
      </c>
      <c r="N706" s="52">
        <v>65576000</v>
      </c>
      <c r="O706" s="52">
        <v>65576000</v>
      </c>
      <c r="P706" s="52">
        <v>65576000</v>
      </c>
      <c r="Q706" s="45">
        <v>0</v>
      </c>
      <c r="R706" s="40">
        <v>0</v>
      </c>
      <c r="S706" s="40">
        <v>0</v>
      </c>
      <c r="T706" s="40">
        <v>0</v>
      </c>
      <c r="U706" s="40">
        <v>114758000</v>
      </c>
      <c r="V706" s="40">
        <v>63.636363636363598</v>
      </c>
      <c r="W706" s="40">
        <v>0</v>
      </c>
      <c r="X706" s="40">
        <v>114758000</v>
      </c>
      <c r="Y706" s="40">
        <v>0</v>
      </c>
    </row>
    <row r="707" spans="1:25" ht="26.25" x14ac:dyDescent="0.25">
      <c r="A707" s="50" t="s">
        <v>1576</v>
      </c>
      <c r="B707" s="51" t="s">
        <v>997</v>
      </c>
      <c r="C707" s="52">
        <v>182160000</v>
      </c>
      <c r="D707" s="52">
        <v>0</v>
      </c>
      <c r="E707" s="52">
        <v>0</v>
      </c>
      <c r="F707" s="52">
        <v>0</v>
      </c>
      <c r="G707" s="52">
        <v>1826000</v>
      </c>
      <c r="H707" s="52">
        <v>180334000</v>
      </c>
      <c r="I707" s="52">
        <v>180334000</v>
      </c>
      <c r="J707" s="52">
        <v>180334000</v>
      </c>
      <c r="K707" s="52">
        <v>180334000</v>
      </c>
      <c r="L707" s="52">
        <v>180334000</v>
      </c>
      <c r="M707" s="52">
        <v>65576000</v>
      </c>
      <c r="N707" s="52">
        <v>65576000</v>
      </c>
      <c r="O707" s="52">
        <v>65576000</v>
      </c>
      <c r="P707" s="52">
        <v>65576000</v>
      </c>
      <c r="Q707" s="45">
        <v>0</v>
      </c>
      <c r="R707" s="40">
        <v>0</v>
      </c>
      <c r="S707" s="40">
        <v>0</v>
      </c>
      <c r="T707" s="40">
        <v>0</v>
      </c>
      <c r="U707" s="40">
        <v>114758000</v>
      </c>
      <c r="V707" s="40">
        <v>63.636363636363598</v>
      </c>
      <c r="W707" s="40">
        <v>0</v>
      </c>
      <c r="X707" s="40">
        <v>114758000</v>
      </c>
      <c r="Y707" s="40">
        <v>0</v>
      </c>
    </row>
    <row r="708" spans="1:25" ht="15.75" x14ac:dyDescent="0.25">
      <c r="A708" s="41" t="s">
        <v>1577</v>
      </c>
      <c r="B708" s="46" t="s">
        <v>1498</v>
      </c>
      <c r="C708" s="45">
        <v>182160000</v>
      </c>
      <c r="D708" s="45">
        <v>0</v>
      </c>
      <c r="E708" s="45">
        <v>0</v>
      </c>
      <c r="F708" s="45">
        <v>0</v>
      </c>
      <c r="G708" s="45">
        <v>1826000</v>
      </c>
      <c r="H708" s="45">
        <v>180334000</v>
      </c>
      <c r="I708" s="45">
        <v>180334000</v>
      </c>
      <c r="J708" s="45">
        <v>180334000</v>
      </c>
      <c r="K708" s="45">
        <v>180334000</v>
      </c>
      <c r="L708" s="45">
        <v>180334000</v>
      </c>
      <c r="M708" s="45">
        <v>65576000</v>
      </c>
      <c r="N708" s="45">
        <v>65576000</v>
      </c>
      <c r="O708" s="45">
        <v>65576000</v>
      </c>
      <c r="P708" s="45">
        <v>65576000</v>
      </c>
      <c r="Q708" s="45">
        <v>0</v>
      </c>
      <c r="R708" s="40">
        <v>0</v>
      </c>
      <c r="S708" s="40">
        <v>0</v>
      </c>
      <c r="T708" s="40">
        <v>0</v>
      </c>
      <c r="U708" s="40">
        <v>114758000</v>
      </c>
      <c r="V708" s="40">
        <v>63.636363636363598</v>
      </c>
      <c r="W708" s="40">
        <v>0</v>
      </c>
      <c r="X708" s="40">
        <v>114758000</v>
      </c>
      <c r="Y708" s="40">
        <v>0</v>
      </c>
    </row>
    <row r="709" spans="1:25" ht="15.75" x14ac:dyDescent="0.25">
      <c r="A709" s="50" t="s">
        <v>1578</v>
      </c>
      <c r="B709" s="51" t="s">
        <v>1579</v>
      </c>
      <c r="C709" s="52">
        <v>212175000</v>
      </c>
      <c r="D709" s="52">
        <v>0</v>
      </c>
      <c r="E709" s="52">
        <v>0</v>
      </c>
      <c r="F709" s="52">
        <v>172000000</v>
      </c>
      <c r="G709" s="52">
        <v>38723000</v>
      </c>
      <c r="H709" s="52">
        <v>345452000</v>
      </c>
      <c r="I709" s="52">
        <v>340452000</v>
      </c>
      <c r="J709" s="52">
        <v>340452000</v>
      </c>
      <c r="K709" s="52">
        <v>111617000</v>
      </c>
      <c r="L709" s="52">
        <v>111617000</v>
      </c>
      <c r="M709" s="52">
        <v>40588000</v>
      </c>
      <c r="N709" s="52">
        <v>40588000</v>
      </c>
      <c r="O709" s="52">
        <v>40588000</v>
      </c>
      <c r="P709" s="52">
        <v>40588000</v>
      </c>
      <c r="Q709" s="45">
        <v>5000000</v>
      </c>
      <c r="R709" s="40">
        <v>1.4473790859511599</v>
      </c>
      <c r="S709" s="40">
        <v>233835000</v>
      </c>
      <c r="T709" s="40">
        <v>67.689577712677888</v>
      </c>
      <c r="U709" s="40">
        <v>304864000</v>
      </c>
      <c r="V709" s="40">
        <v>88.250755531882902</v>
      </c>
      <c r="W709" s="40">
        <v>228835000</v>
      </c>
      <c r="X709" s="40">
        <v>71029000</v>
      </c>
      <c r="Y709" s="40">
        <v>0</v>
      </c>
    </row>
    <row r="710" spans="1:25" ht="26.25" x14ac:dyDescent="0.25">
      <c r="A710" s="50" t="s">
        <v>1580</v>
      </c>
      <c r="B710" s="51" t="s">
        <v>1581</v>
      </c>
      <c r="C710" s="52">
        <v>212175000</v>
      </c>
      <c r="D710" s="52">
        <v>0</v>
      </c>
      <c r="E710" s="52">
        <v>0</v>
      </c>
      <c r="F710" s="52">
        <v>15000000</v>
      </c>
      <c r="G710" s="52">
        <v>16723000</v>
      </c>
      <c r="H710" s="52">
        <v>210452000</v>
      </c>
      <c r="I710" s="52">
        <v>210452000</v>
      </c>
      <c r="J710" s="52">
        <v>210452000</v>
      </c>
      <c r="K710" s="52">
        <v>111617000</v>
      </c>
      <c r="L710" s="52">
        <v>111617000</v>
      </c>
      <c r="M710" s="52">
        <v>40588000</v>
      </c>
      <c r="N710" s="52">
        <v>40588000</v>
      </c>
      <c r="O710" s="52">
        <v>40588000</v>
      </c>
      <c r="P710" s="52">
        <v>40588000</v>
      </c>
      <c r="Q710" s="45">
        <v>0</v>
      </c>
      <c r="R710" s="40">
        <v>0</v>
      </c>
      <c r="S710" s="40">
        <v>98835000</v>
      </c>
      <c r="T710" s="40">
        <v>46.963203010662802</v>
      </c>
      <c r="U710" s="40">
        <v>169864000</v>
      </c>
      <c r="V710" s="40">
        <v>80.713892003877405</v>
      </c>
      <c r="W710" s="40">
        <v>98835000</v>
      </c>
      <c r="X710" s="40">
        <v>71029000</v>
      </c>
      <c r="Y710" s="40">
        <v>0</v>
      </c>
    </row>
    <row r="711" spans="1:25" ht="15.75" x14ac:dyDescent="0.25">
      <c r="A711" s="50" t="s">
        <v>1582</v>
      </c>
      <c r="B711" s="51" t="s">
        <v>1583</v>
      </c>
      <c r="C711" s="52">
        <v>212175000</v>
      </c>
      <c r="D711" s="52">
        <v>0</v>
      </c>
      <c r="E711" s="52">
        <v>0</v>
      </c>
      <c r="F711" s="52">
        <v>0</v>
      </c>
      <c r="G711" s="52">
        <v>16723000</v>
      </c>
      <c r="H711" s="52">
        <v>195452000</v>
      </c>
      <c r="I711" s="52">
        <v>195452000</v>
      </c>
      <c r="J711" s="52">
        <v>195452000</v>
      </c>
      <c r="K711" s="52">
        <v>111617000</v>
      </c>
      <c r="L711" s="52">
        <v>111617000</v>
      </c>
      <c r="M711" s="52">
        <v>40588000</v>
      </c>
      <c r="N711" s="52">
        <v>40588000</v>
      </c>
      <c r="O711" s="52">
        <v>40588000</v>
      </c>
      <c r="P711" s="52">
        <v>40588000</v>
      </c>
      <c r="Q711" s="45">
        <v>0</v>
      </c>
      <c r="R711" s="40">
        <v>0</v>
      </c>
      <c r="S711" s="40">
        <v>83835000</v>
      </c>
      <c r="T711" s="40">
        <v>42.892884186398696</v>
      </c>
      <c r="U711" s="40">
        <v>154864000</v>
      </c>
      <c r="V711" s="40">
        <v>79.233776067781292</v>
      </c>
      <c r="W711" s="40">
        <v>83835000</v>
      </c>
      <c r="X711" s="40">
        <v>71029000</v>
      </c>
      <c r="Y711" s="40">
        <v>0</v>
      </c>
    </row>
    <row r="712" spans="1:25" ht="26.25" x14ac:dyDescent="0.25">
      <c r="A712" s="41" t="s">
        <v>1584</v>
      </c>
      <c r="B712" s="46" t="s">
        <v>1585</v>
      </c>
      <c r="C712" s="45">
        <v>83835000</v>
      </c>
      <c r="D712" s="45">
        <v>0</v>
      </c>
      <c r="E712" s="45">
        <v>0</v>
      </c>
      <c r="F712" s="45">
        <v>0</v>
      </c>
      <c r="G712" s="45">
        <v>0</v>
      </c>
      <c r="H712" s="45">
        <v>83835000</v>
      </c>
      <c r="I712" s="45">
        <v>83835000</v>
      </c>
      <c r="J712" s="45">
        <v>83835000</v>
      </c>
      <c r="K712" s="45">
        <v>0</v>
      </c>
      <c r="L712" s="45">
        <v>0</v>
      </c>
      <c r="M712" s="45">
        <v>0</v>
      </c>
      <c r="N712" s="45">
        <v>0</v>
      </c>
      <c r="O712" s="45">
        <v>0</v>
      </c>
      <c r="P712" s="45">
        <v>0</v>
      </c>
      <c r="Q712" s="45">
        <v>0</v>
      </c>
      <c r="R712" s="40">
        <v>0</v>
      </c>
      <c r="S712" s="40">
        <v>83835000</v>
      </c>
      <c r="T712" s="40">
        <v>100</v>
      </c>
      <c r="U712" s="40">
        <v>83835000</v>
      </c>
      <c r="V712" s="40">
        <v>100</v>
      </c>
      <c r="W712" s="40">
        <v>83835000</v>
      </c>
      <c r="X712" s="40">
        <v>0</v>
      </c>
      <c r="Y712" s="40">
        <v>0</v>
      </c>
    </row>
    <row r="713" spans="1:25" ht="15.75" x14ac:dyDescent="0.25">
      <c r="A713" s="50" t="s">
        <v>1586</v>
      </c>
      <c r="B713" s="51" t="s">
        <v>1495</v>
      </c>
      <c r="C713" s="52">
        <v>128340000</v>
      </c>
      <c r="D713" s="52">
        <v>0</v>
      </c>
      <c r="E713" s="52">
        <v>0</v>
      </c>
      <c r="F713" s="52">
        <v>0</v>
      </c>
      <c r="G713" s="52">
        <v>16723000</v>
      </c>
      <c r="H713" s="52">
        <v>111617000</v>
      </c>
      <c r="I713" s="52">
        <v>111617000</v>
      </c>
      <c r="J713" s="52">
        <v>111617000</v>
      </c>
      <c r="K713" s="52">
        <v>111617000</v>
      </c>
      <c r="L713" s="52">
        <v>111617000</v>
      </c>
      <c r="M713" s="52">
        <v>40588000</v>
      </c>
      <c r="N713" s="52">
        <v>40588000</v>
      </c>
      <c r="O713" s="52">
        <v>40588000</v>
      </c>
      <c r="P713" s="52">
        <v>40588000</v>
      </c>
      <c r="Q713" s="45">
        <v>0</v>
      </c>
      <c r="R713" s="40">
        <v>0</v>
      </c>
      <c r="S713" s="40">
        <v>0</v>
      </c>
      <c r="T713" s="40">
        <v>0</v>
      </c>
      <c r="U713" s="40">
        <v>71029000</v>
      </c>
      <c r="V713" s="40">
        <v>63.636363636363598</v>
      </c>
      <c r="W713" s="40">
        <v>0</v>
      </c>
      <c r="X713" s="40">
        <v>71029000</v>
      </c>
      <c r="Y713" s="40">
        <v>0</v>
      </c>
    </row>
    <row r="714" spans="1:25" ht="26.25" x14ac:dyDescent="0.25">
      <c r="A714" s="50" t="s">
        <v>1587</v>
      </c>
      <c r="B714" s="51" t="s">
        <v>1588</v>
      </c>
      <c r="C714" s="52">
        <v>128340000</v>
      </c>
      <c r="D714" s="52">
        <v>0</v>
      </c>
      <c r="E714" s="52">
        <v>0</v>
      </c>
      <c r="F714" s="52">
        <v>0</v>
      </c>
      <c r="G714" s="52">
        <v>16723000</v>
      </c>
      <c r="H714" s="52">
        <v>111617000</v>
      </c>
      <c r="I714" s="52">
        <v>111617000</v>
      </c>
      <c r="J714" s="52">
        <v>111617000</v>
      </c>
      <c r="K714" s="52">
        <v>111617000</v>
      </c>
      <c r="L714" s="52">
        <v>111617000</v>
      </c>
      <c r="M714" s="52">
        <v>40588000</v>
      </c>
      <c r="N714" s="52">
        <v>40588000</v>
      </c>
      <c r="O714" s="52">
        <v>40588000</v>
      </c>
      <c r="P714" s="52">
        <v>40588000</v>
      </c>
      <c r="Q714" s="45">
        <v>0</v>
      </c>
      <c r="R714" s="40">
        <v>0</v>
      </c>
      <c r="S714" s="40">
        <v>0</v>
      </c>
      <c r="T714" s="40">
        <v>0</v>
      </c>
      <c r="U714" s="40">
        <v>71029000</v>
      </c>
      <c r="V714" s="40">
        <v>63.636363636363598</v>
      </c>
      <c r="W714" s="40">
        <v>0</v>
      </c>
      <c r="X714" s="40">
        <v>71029000</v>
      </c>
      <c r="Y714" s="40">
        <v>0</v>
      </c>
    </row>
    <row r="715" spans="1:25" ht="15.75" x14ac:dyDescent="0.25">
      <c r="A715" s="41" t="s">
        <v>1589</v>
      </c>
      <c r="B715" s="46" t="s">
        <v>1498</v>
      </c>
      <c r="C715" s="45">
        <v>128340000</v>
      </c>
      <c r="D715" s="45">
        <v>0</v>
      </c>
      <c r="E715" s="45">
        <v>0</v>
      </c>
      <c r="F715" s="45">
        <v>0</v>
      </c>
      <c r="G715" s="45">
        <v>16723000</v>
      </c>
      <c r="H715" s="45">
        <v>111617000</v>
      </c>
      <c r="I715" s="45">
        <v>111617000</v>
      </c>
      <c r="J715" s="45">
        <v>111617000</v>
      </c>
      <c r="K715" s="45">
        <v>111617000</v>
      </c>
      <c r="L715" s="45">
        <v>111617000</v>
      </c>
      <c r="M715" s="45">
        <v>40588000</v>
      </c>
      <c r="N715" s="45">
        <v>40588000</v>
      </c>
      <c r="O715" s="45">
        <v>40588000</v>
      </c>
      <c r="P715" s="45">
        <v>40588000</v>
      </c>
      <c r="Q715" s="45">
        <v>0</v>
      </c>
      <c r="R715" s="40">
        <v>0</v>
      </c>
      <c r="S715" s="40">
        <v>0</v>
      </c>
      <c r="T715" s="40">
        <v>0</v>
      </c>
      <c r="U715" s="40">
        <v>71029000</v>
      </c>
      <c r="V715" s="40">
        <v>63.636363636363598</v>
      </c>
      <c r="W715" s="40">
        <v>0</v>
      </c>
      <c r="X715" s="40">
        <v>71029000</v>
      </c>
      <c r="Y715" s="40">
        <v>0</v>
      </c>
    </row>
    <row r="716" spans="1:25" ht="15.75" x14ac:dyDescent="0.25">
      <c r="A716" s="50" t="s">
        <v>1590</v>
      </c>
      <c r="B716" s="51" t="s">
        <v>1591</v>
      </c>
      <c r="C716" s="52">
        <v>0</v>
      </c>
      <c r="D716" s="52">
        <v>0</v>
      </c>
      <c r="E716" s="52">
        <v>0</v>
      </c>
      <c r="F716" s="52">
        <v>7000000</v>
      </c>
      <c r="G716" s="52">
        <v>0</v>
      </c>
      <c r="H716" s="52">
        <v>7000000</v>
      </c>
      <c r="I716" s="52">
        <v>7000000</v>
      </c>
      <c r="J716" s="52">
        <v>7000000</v>
      </c>
      <c r="K716" s="52">
        <v>0</v>
      </c>
      <c r="L716" s="52">
        <v>0</v>
      </c>
      <c r="M716" s="52">
        <v>0</v>
      </c>
      <c r="N716" s="52">
        <v>0</v>
      </c>
      <c r="O716" s="52">
        <v>0</v>
      </c>
      <c r="P716" s="52">
        <v>0</v>
      </c>
      <c r="Q716" s="45">
        <v>0</v>
      </c>
      <c r="R716" s="40">
        <v>0</v>
      </c>
      <c r="S716" s="40">
        <v>7000000</v>
      </c>
      <c r="T716" s="40">
        <v>100</v>
      </c>
      <c r="U716" s="40">
        <v>7000000</v>
      </c>
      <c r="V716" s="40">
        <v>100</v>
      </c>
      <c r="W716" s="40">
        <v>7000000</v>
      </c>
      <c r="X716" s="40">
        <v>0</v>
      </c>
      <c r="Y716" s="40">
        <v>0</v>
      </c>
    </row>
    <row r="717" spans="1:25" ht="26.25" x14ac:dyDescent="0.25">
      <c r="A717" s="41" t="s">
        <v>1592</v>
      </c>
      <c r="B717" s="46" t="s">
        <v>1593</v>
      </c>
      <c r="C717" s="45">
        <v>0</v>
      </c>
      <c r="D717" s="45">
        <v>0</v>
      </c>
      <c r="E717" s="45">
        <v>0</v>
      </c>
      <c r="F717" s="45">
        <v>7000000</v>
      </c>
      <c r="G717" s="45">
        <v>0</v>
      </c>
      <c r="H717" s="45">
        <v>7000000</v>
      </c>
      <c r="I717" s="45">
        <v>7000000</v>
      </c>
      <c r="J717" s="45">
        <v>7000000</v>
      </c>
      <c r="K717" s="45">
        <v>0</v>
      </c>
      <c r="L717" s="45">
        <v>0</v>
      </c>
      <c r="M717" s="45">
        <v>0</v>
      </c>
      <c r="N717" s="45">
        <v>0</v>
      </c>
      <c r="O717" s="45">
        <v>0</v>
      </c>
      <c r="P717" s="45">
        <v>0</v>
      </c>
      <c r="Q717" s="45">
        <v>0</v>
      </c>
      <c r="R717" s="40">
        <v>0</v>
      </c>
      <c r="S717" s="40">
        <v>7000000</v>
      </c>
      <c r="T717" s="40">
        <v>100</v>
      </c>
      <c r="U717" s="40">
        <v>7000000</v>
      </c>
      <c r="V717" s="40">
        <v>100</v>
      </c>
      <c r="W717" s="40">
        <v>7000000</v>
      </c>
      <c r="X717" s="40">
        <v>0</v>
      </c>
      <c r="Y717" s="40">
        <v>0</v>
      </c>
    </row>
    <row r="718" spans="1:25" ht="15.75" x14ac:dyDescent="0.25">
      <c r="A718" s="50" t="s">
        <v>1594</v>
      </c>
      <c r="B718" s="51" t="s">
        <v>1595</v>
      </c>
      <c r="C718" s="52">
        <v>0</v>
      </c>
      <c r="D718" s="52">
        <v>0</v>
      </c>
      <c r="E718" s="52">
        <v>0</v>
      </c>
      <c r="F718" s="52">
        <v>8000000</v>
      </c>
      <c r="G718" s="52">
        <v>0</v>
      </c>
      <c r="H718" s="52">
        <v>8000000</v>
      </c>
      <c r="I718" s="52">
        <v>8000000</v>
      </c>
      <c r="J718" s="52">
        <v>8000000</v>
      </c>
      <c r="K718" s="52">
        <v>0</v>
      </c>
      <c r="L718" s="52">
        <v>0</v>
      </c>
      <c r="M718" s="52">
        <v>0</v>
      </c>
      <c r="N718" s="52">
        <v>0</v>
      </c>
      <c r="O718" s="52">
        <v>0</v>
      </c>
      <c r="P718" s="52">
        <v>0</v>
      </c>
      <c r="Q718" s="45">
        <v>0</v>
      </c>
      <c r="R718" s="40">
        <v>0</v>
      </c>
      <c r="S718" s="40">
        <v>8000000</v>
      </c>
      <c r="T718" s="40">
        <v>100</v>
      </c>
      <c r="U718" s="40">
        <v>8000000</v>
      </c>
      <c r="V718" s="40">
        <v>100</v>
      </c>
      <c r="W718" s="40">
        <v>8000000</v>
      </c>
      <c r="X718" s="40">
        <v>0</v>
      </c>
      <c r="Y718" s="40">
        <v>0</v>
      </c>
    </row>
    <row r="719" spans="1:25" ht="26.25" x14ac:dyDescent="0.25">
      <c r="A719" s="41" t="s">
        <v>1596</v>
      </c>
      <c r="B719" s="46" t="s">
        <v>1597</v>
      </c>
      <c r="C719" s="45">
        <v>0</v>
      </c>
      <c r="D719" s="45">
        <v>0</v>
      </c>
      <c r="E719" s="45">
        <v>0</v>
      </c>
      <c r="F719" s="45">
        <v>8000000</v>
      </c>
      <c r="G719" s="45">
        <v>0</v>
      </c>
      <c r="H719" s="45">
        <v>8000000</v>
      </c>
      <c r="I719" s="45">
        <v>8000000</v>
      </c>
      <c r="J719" s="45">
        <v>8000000</v>
      </c>
      <c r="K719" s="45">
        <v>0</v>
      </c>
      <c r="L719" s="45">
        <v>0</v>
      </c>
      <c r="M719" s="45">
        <v>0</v>
      </c>
      <c r="N719" s="45">
        <v>0</v>
      </c>
      <c r="O719" s="45">
        <v>0</v>
      </c>
      <c r="P719" s="45">
        <v>0</v>
      </c>
      <c r="Q719" s="45">
        <v>0</v>
      </c>
      <c r="R719" s="40">
        <v>0</v>
      </c>
      <c r="S719" s="40">
        <v>8000000</v>
      </c>
      <c r="T719" s="40">
        <v>100</v>
      </c>
      <c r="U719" s="40">
        <v>8000000</v>
      </c>
      <c r="V719" s="40">
        <v>100</v>
      </c>
      <c r="W719" s="40">
        <v>8000000</v>
      </c>
      <c r="X719" s="40">
        <v>0</v>
      </c>
      <c r="Y719" s="40">
        <v>0</v>
      </c>
    </row>
    <row r="720" spans="1:25" ht="15.75" x14ac:dyDescent="0.25">
      <c r="A720" s="50" t="s">
        <v>1598</v>
      </c>
      <c r="B720" s="51" t="s">
        <v>1599</v>
      </c>
      <c r="C720" s="52">
        <v>0</v>
      </c>
      <c r="D720" s="52">
        <v>0</v>
      </c>
      <c r="E720" s="52">
        <v>0</v>
      </c>
      <c r="F720" s="52">
        <v>157000000</v>
      </c>
      <c r="G720" s="52">
        <v>22000000</v>
      </c>
      <c r="H720" s="52">
        <v>135000000</v>
      </c>
      <c r="I720" s="52">
        <v>130000000</v>
      </c>
      <c r="J720" s="52">
        <v>130000000</v>
      </c>
      <c r="K720" s="52">
        <v>0</v>
      </c>
      <c r="L720" s="52">
        <v>0</v>
      </c>
      <c r="M720" s="52">
        <v>0</v>
      </c>
      <c r="N720" s="52">
        <v>0</v>
      </c>
      <c r="O720" s="52">
        <v>0</v>
      </c>
      <c r="P720" s="52">
        <v>0</v>
      </c>
      <c r="Q720" s="45">
        <v>5000000</v>
      </c>
      <c r="R720" s="40">
        <v>3.7037037037037002</v>
      </c>
      <c r="S720" s="40">
        <v>135000000</v>
      </c>
      <c r="T720" s="40">
        <v>100</v>
      </c>
      <c r="U720" s="40">
        <v>135000000</v>
      </c>
      <c r="V720" s="40">
        <v>100</v>
      </c>
      <c r="W720" s="40">
        <v>130000000</v>
      </c>
      <c r="X720" s="40">
        <v>0</v>
      </c>
      <c r="Y720" s="40">
        <v>0</v>
      </c>
    </row>
    <row r="721" spans="1:25" ht="15.75" x14ac:dyDescent="0.25">
      <c r="A721" s="50" t="s">
        <v>1600</v>
      </c>
      <c r="B721" s="51" t="s">
        <v>1601</v>
      </c>
      <c r="C721" s="52">
        <v>0</v>
      </c>
      <c r="D721" s="52">
        <v>0</v>
      </c>
      <c r="E721" s="52">
        <v>0</v>
      </c>
      <c r="F721" s="52">
        <v>7000000</v>
      </c>
      <c r="G721" s="52">
        <v>0</v>
      </c>
      <c r="H721" s="52">
        <v>7000000</v>
      </c>
      <c r="I721" s="52">
        <v>7000000</v>
      </c>
      <c r="J721" s="52">
        <v>7000000</v>
      </c>
      <c r="K721" s="52">
        <v>0</v>
      </c>
      <c r="L721" s="52">
        <v>0</v>
      </c>
      <c r="M721" s="52">
        <v>0</v>
      </c>
      <c r="N721" s="52">
        <v>0</v>
      </c>
      <c r="O721" s="52">
        <v>0</v>
      </c>
      <c r="P721" s="52">
        <v>0</v>
      </c>
      <c r="Q721" s="45">
        <v>0</v>
      </c>
      <c r="R721" s="40">
        <v>0</v>
      </c>
      <c r="S721" s="40">
        <v>7000000</v>
      </c>
      <c r="T721" s="40">
        <v>100</v>
      </c>
      <c r="U721" s="40">
        <v>7000000</v>
      </c>
      <c r="V721" s="40">
        <v>100</v>
      </c>
      <c r="W721" s="40">
        <v>7000000</v>
      </c>
      <c r="X721" s="40">
        <v>0</v>
      </c>
      <c r="Y721" s="40">
        <v>0</v>
      </c>
    </row>
    <row r="722" spans="1:25" ht="26.25" x14ac:dyDescent="0.25">
      <c r="A722" s="41" t="s">
        <v>1602</v>
      </c>
      <c r="B722" s="46" t="s">
        <v>1603</v>
      </c>
      <c r="C722" s="45">
        <v>0</v>
      </c>
      <c r="D722" s="45">
        <v>0</v>
      </c>
      <c r="E722" s="45">
        <v>0</v>
      </c>
      <c r="F722" s="45">
        <v>7000000</v>
      </c>
      <c r="G722" s="45">
        <v>0</v>
      </c>
      <c r="H722" s="45">
        <v>7000000</v>
      </c>
      <c r="I722" s="45">
        <v>7000000</v>
      </c>
      <c r="J722" s="45">
        <v>7000000</v>
      </c>
      <c r="K722" s="45">
        <v>0</v>
      </c>
      <c r="L722" s="45">
        <v>0</v>
      </c>
      <c r="M722" s="45">
        <v>0</v>
      </c>
      <c r="N722" s="45">
        <v>0</v>
      </c>
      <c r="O722" s="45">
        <v>0</v>
      </c>
      <c r="P722" s="45">
        <v>0</v>
      </c>
      <c r="Q722" s="45">
        <v>0</v>
      </c>
      <c r="R722" s="40">
        <v>0</v>
      </c>
      <c r="S722" s="40">
        <v>7000000</v>
      </c>
      <c r="T722" s="40">
        <v>100</v>
      </c>
      <c r="U722" s="40">
        <v>7000000</v>
      </c>
      <c r="V722" s="40">
        <v>100</v>
      </c>
      <c r="W722" s="40">
        <v>7000000</v>
      </c>
      <c r="X722" s="40">
        <v>0</v>
      </c>
      <c r="Y722" s="40">
        <v>0</v>
      </c>
    </row>
    <row r="723" spans="1:25" ht="15.75" x14ac:dyDescent="0.25">
      <c r="A723" s="50" t="s">
        <v>1604</v>
      </c>
      <c r="B723" s="51" t="s">
        <v>1605</v>
      </c>
      <c r="C723" s="52">
        <v>0</v>
      </c>
      <c r="D723" s="52">
        <v>0</v>
      </c>
      <c r="E723" s="52">
        <v>0</v>
      </c>
      <c r="F723" s="52">
        <v>150000000</v>
      </c>
      <c r="G723" s="52">
        <v>22000000</v>
      </c>
      <c r="H723" s="52">
        <v>128000000</v>
      </c>
      <c r="I723" s="52">
        <v>123000000</v>
      </c>
      <c r="J723" s="52">
        <v>123000000</v>
      </c>
      <c r="K723" s="52">
        <v>0</v>
      </c>
      <c r="L723" s="52">
        <v>0</v>
      </c>
      <c r="M723" s="52">
        <v>0</v>
      </c>
      <c r="N723" s="52">
        <v>0</v>
      </c>
      <c r="O723" s="52">
        <v>0</v>
      </c>
      <c r="P723" s="52">
        <v>0</v>
      </c>
      <c r="Q723" s="45">
        <v>5000000</v>
      </c>
      <c r="R723" s="40">
        <v>3.90625</v>
      </c>
      <c r="S723" s="40">
        <v>128000000</v>
      </c>
      <c r="T723" s="40">
        <v>100</v>
      </c>
      <c r="U723" s="40">
        <v>128000000</v>
      </c>
      <c r="V723" s="40">
        <v>100</v>
      </c>
      <c r="W723" s="40">
        <v>123000000</v>
      </c>
      <c r="X723" s="40">
        <v>0</v>
      </c>
      <c r="Y723" s="40">
        <v>0</v>
      </c>
    </row>
    <row r="724" spans="1:25" ht="15.75" x14ac:dyDescent="0.25">
      <c r="A724" s="41" t="s">
        <v>1606</v>
      </c>
      <c r="B724" s="46" t="s">
        <v>1607</v>
      </c>
      <c r="C724" s="45">
        <v>0</v>
      </c>
      <c r="D724" s="45">
        <v>0</v>
      </c>
      <c r="E724" s="45">
        <v>0</v>
      </c>
      <c r="F724" s="45">
        <v>150000000</v>
      </c>
      <c r="G724" s="45">
        <v>22000000</v>
      </c>
      <c r="H724" s="45">
        <v>128000000</v>
      </c>
      <c r="I724" s="45">
        <v>123000000</v>
      </c>
      <c r="J724" s="45">
        <v>123000000</v>
      </c>
      <c r="K724" s="45">
        <v>0</v>
      </c>
      <c r="L724" s="45">
        <v>0</v>
      </c>
      <c r="M724" s="45">
        <v>0</v>
      </c>
      <c r="N724" s="45">
        <v>0</v>
      </c>
      <c r="O724" s="45">
        <v>0</v>
      </c>
      <c r="P724" s="45">
        <v>0</v>
      </c>
      <c r="Q724" s="45">
        <v>5000000</v>
      </c>
      <c r="R724" s="40">
        <v>3.90625</v>
      </c>
      <c r="S724" s="40">
        <v>128000000</v>
      </c>
      <c r="T724" s="40">
        <v>100</v>
      </c>
      <c r="U724" s="40">
        <v>128000000</v>
      </c>
      <c r="V724" s="40">
        <v>100</v>
      </c>
      <c r="W724" s="40">
        <v>123000000</v>
      </c>
      <c r="X724" s="40">
        <v>0</v>
      </c>
      <c r="Y724" s="40">
        <v>0</v>
      </c>
    </row>
    <row r="725" spans="1:25" ht="15.75" x14ac:dyDescent="0.25">
      <c r="A725" s="47" t="s">
        <v>1608</v>
      </c>
      <c r="B725" s="48" t="s">
        <v>1609</v>
      </c>
      <c r="C725" s="49">
        <v>1010729756</v>
      </c>
      <c r="D725" s="49">
        <v>0</v>
      </c>
      <c r="E725" s="49">
        <v>0</v>
      </c>
      <c r="F725" s="49">
        <v>0</v>
      </c>
      <c r="G725" s="49">
        <v>0</v>
      </c>
      <c r="H725" s="49">
        <v>1010729756</v>
      </c>
      <c r="I725" s="49">
        <v>290729756</v>
      </c>
      <c r="J725" s="49">
        <v>290729756</v>
      </c>
      <c r="K725" s="49">
        <v>0</v>
      </c>
      <c r="L725" s="49">
        <v>0</v>
      </c>
      <c r="M725" s="49">
        <v>0</v>
      </c>
      <c r="N725" s="49">
        <v>0</v>
      </c>
      <c r="O725" s="49">
        <v>0</v>
      </c>
      <c r="P725" s="49">
        <v>0</v>
      </c>
      <c r="Q725" s="45">
        <v>720000000</v>
      </c>
      <c r="R725" s="40">
        <v>71.235658762974012</v>
      </c>
      <c r="S725" s="40">
        <v>1010729756</v>
      </c>
      <c r="T725" s="40">
        <v>100</v>
      </c>
      <c r="U725" s="40">
        <v>1010729756</v>
      </c>
      <c r="V725" s="40">
        <v>100</v>
      </c>
      <c r="W725" s="40">
        <v>290729756</v>
      </c>
      <c r="X725" s="40">
        <v>0</v>
      </c>
      <c r="Y725" s="40">
        <v>0</v>
      </c>
    </row>
    <row r="726" spans="1:25" ht="15.75" x14ac:dyDescent="0.25">
      <c r="A726" s="50" t="s">
        <v>1610</v>
      </c>
      <c r="B726" s="51" t="s">
        <v>1611</v>
      </c>
      <c r="C726" s="52">
        <v>1010729756</v>
      </c>
      <c r="D726" s="52">
        <v>0</v>
      </c>
      <c r="E726" s="52">
        <v>0</v>
      </c>
      <c r="F726" s="52">
        <v>0</v>
      </c>
      <c r="G726" s="52">
        <v>0</v>
      </c>
      <c r="H726" s="52">
        <v>1010729756</v>
      </c>
      <c r="I726" s="52">
        <v>290729756</v>
      </c>
      <c r="J726" s="52">
        <v>290729756</v>
      </c>
      <c r="K726" s="52">
        <v>0</v>
      </c>
      <c r="L726" s="52">
        <v>0</v>
      </c>
      <c r="M726" s="52">
        <v>0</v>
      </c>
      <c r="N726" s="52">
        <v>0</v>
      </c>
      <c r="O726" s="52">
        <v>0</v>
      </c>
      <c r="P726" s="52">
        <v>0</v>
      </c>
      <c r="Q726" s="45">
        <v>720000000</v>
      </c>
      <c r="R726" s="40">
        <v>71.235658762974012</v>
      </c>
      <c r="S726" s="40">
        <v>1010729756</v>
      </c>
      <c r="T726" s="40">
        <v>100</v>
      </c>
      <c r="U726" s="40">
        <v>1010729756</v>
      </c>
      <c r="V726" s="40">
        <v>100</v>
      </c>
      <c r="W726" s="40">
        <v>290729756</v>
      </c>
      <c r="X726" s="40">
        <v>0</v>
      </c>
      <c r="Y726" s="40">
        <v>0</v>
      </c>
    </row>
    <row r="727" spans="1:25" ht="15.75" x14ac:dyDescent="0.25">
      <c r="A727" s="50" t="s">
        <v>1612</v>
      </c>
      <c r="B727" s="51" t="s">
        <v>1613</v>
      </c>
      <c r="C727" s="52">
        <v>50000000</v>
      </c>
      <c r="D727" s="52">
        <v>0</v>
      </c>
      <c r="E727" s="52">
        <v>0</v>
      </c>
      <c r="F727" s="52">
        <v>0</v>
      </c>
      <c r="G727" s="52">
        <v>0</v>
      </c>
      <c r="H727" s="52">
        <v>50000000</v>
      </c>
      <c r="I727" s="52">
        <v>0</v>
      </c>
      <c r="J727" s="52">
        <v>0</v>
      </c>
      <c r="K727" s="52">
        <v>0</v>
      </c>
      <c r="L727" s="52">
        <v>0</v>
      </c>
      <c r="M727" s="52">
        <v>0</v>
      </c>
      <c r="N727" s="52">
        <v>0</v>
      </c>
      <c r="O727" s="52">
        <v>0</v>
      </c>
      <c r="P727" s="52">
        <v>0</v>
      </c>
      <c r="Q727" s="45">
        <v>50000000</v>
      </c>
      <c r="R727" s="40">
        <v>100</v>
      </c>
      <c r="S727" s="40">
        <v>50000000</v>
      </c>
      <c r="T727" s="40">
        <v>100</v>
      </c>
      <c r="U727" s="40">
        <v>50000000</v>
      </c>
      <c r="V727" s="40">
        <v>100</v>
      </c>
      <c r="W727" s="40">
        <v>0</v>
      </c>
      <c r="X727" s="40">
        <v>0</v>
      </c>
      <c r="Y727" s="40">
        <v>0</v>
      </c>
    </row>
    <row r="728" spans="1:25" ht="15.75" x14ac:dyDescent="0.25">
      <c r="A728" s="41" t="s">
        <v>1614</v>
      </c>
      <c r="B728" s="46" t="s">
        <v>1615</v>
      </c>
      <c r="C728" s="45">
        <v>50000000</v>
      </c>
      <c r="D728" s="45">
        <v>0</v>
      </c>
      <c r="E728" s="45">
        <v>0</v>
      </c>
      <c r="F728" s="45">
        <v>0</v>
      </c>
      <c r="G728" s="45">
        <v>0</v>
      </c>
      <c r="H728" s="45">
        <v>50000000</v>
      </c>
      <c r="I728" s="45">
        <v>0</v>
      </c>
      <c r="J728" s="45">
        <v>0</v>
      </c>
      <c r="K728" s="45">
        <v>0</v>
      </c>
      <c r="L728" s="45">
        <v>0</v>
      </c>
      <c r="M728" s="45">
        <v>0</v>
      </c>
      <c r="N728" s="45">
        <v>0</v>
      </c>
      <c r="O728" s="45">
        <v>0</v>
      </c>
      <c r="P728" s="45">
        <v>0</v>
      </c>
      <c r="Q728" s="45">
        <v>50000000</v>
      </c>
      <c r="R728" s="40">
        <v>100</v>
      </c>
      <c r="S728" s="40">
        <v>50000000</v>
      </c>
      <c r="T728" s="40">
        <v>100</v>
      </c>
      <c r="U728" s="40">
        <v>50000000</v>
      </c>
      <c r="V728" s="40">
        <v>100</v>
      </c>
      <c r="W728" s="40">
        <v>0</v>
      </c>
      <c r="X728" s="40">
        <v>0</v>
      </c>
      <c r="Y728" s="40">
        <v>0</v>
      </c>
    </row>
    <row r="729" spans="1:25" ht="26.25" x14ac:dyDescent="0.25">
      <c r="A729" s="50" t="s">
        <v>1616</v>
      </c>
      <c r="B729" s="51" t="s">
        <v>1617</v>
      </c>
      <c r="C729" s="52">
        <v>100000000</v>
      </c>
      <c r="D729" s="52">
        <v>0</v>
      </c>
      <c r="E729" s="52">
        <v>0</v>
      </c>
      <c r="F729" s="52">
        <v>0</v>
      </c>
      <c r="G729" s="52">
        <v>0</v>
      </c>
      <c r="H729" s="52">
        <v>100000000</v>
      </c>
      <c r="I729" s="52">
        <v>60000000</v>
      </c>
      <c r="J729" s="52">
        <v>60000000</v>
      </c>
      <c r="K729" s="52">
        <v>0</v>
      </c>
      <c r="L729" s="52">
        <v>0</v>
      </c>
      <c r="M729" s="52">
        <v>0</v>
      </c>
      <c r="N729" s="52">
        <v>0</v>
      </c>
      <c r="O729" s="52">
        <v>0</v>
      </c>
      <c r="P729" s="52">
        <v>0</v>
      </c>
      <c r="Q729" s="45">
        <v>40000000</v>
      </c>
      <c r="R729" s="40">
        <v>40</v>
      </c>
      <c r="S729" s="40">
        <v>100000000</v>
      </c>
      <c r="T729" s="40">
        <v>100</v>
      </c>
      <c r="U729" s="40">
        <v>100000000</v>
      </c>
      <c r="V729" s="40">
        <v>100</v>
      </c>
      <c r="W729" s="40">
        <v>60000000</v>
      </c>
      <c r="X729" s="40">
        <v>0</v>
      </c>
      <c r="Y729" s="40">
        <v>0</v>
      </c>
    </row>
    <row r="730" spans="1:25" ht="15.75" x14ac:dyDescent="0.25">
      <c r="A730" s="41" t="s">
        <v>1618</v>
      </c>
      <c r="B730" s="46" t="s">
        <v>1619</v>
      </c>
      <c r="C730" s="45">
        <v>100000000</v>
      </c>
      <c r="D730" s="45">
        <v>0</v>
      </c>
      <c r="E730" s="45">
        <v>0</v>
      </c>
      <c r="F730" s="45">
        <v>0</v>
      </c>
      <c r="G730" s="45">
        <v>0</v>
      </c>
      <c r="H730" s="45">
        <v>100000000</v>
      </c>
      <c r="I730" s="45">
        <v>60000000</v>
      </c>
      <c r="J730" s="45">
        <v>60000000</v>
      </c>
      <c r="K730" s="45">
        <v>0</v>
      </c>
      <c r="L730" s="45">
        <v>0</v>
      </c>
      <c r="M730" s="45">
        <v>0</v>
      </c>
      <c r="N730" s="45">
        <v>0</v>
      </c>
      <c r="O730" s="45">
        <v>0</v>
      </c>
      <c r="P730" s="45">
        <v>0</v>
      </c>
      <c r="Q730" s="45">
        <v>40000000</v>
      </c>
      <c r="R730" s="40">
        <v>40</v>
      </c>
      <c r="S730" s="40">
        <v>100000000</v>
      </c>
      <c r="T730" s="40">
        <v>100</v>
      </c>
      <c r="U730" s="40">
        <v>100000000</v>
      </c>
      <c r="V730" s="40">
        <v>100</v>
      </c>
      <c r="W730" s="40">
        <v>60000000</v>
      </c>
      <c r="X730" s="40">
        <v>0</v>
      </c>
      <c r="Y730" s="40">
        <v>0</v>
      </c>
    </row>
    <row r="731" spans="1:25" ht="26.25" x14ac:dyDescent="0.25">
      <c r="A731" s="50" t="s">
        <v>1620</v>
      </c>
      <c r="B731" s="51" t="s">
        <v>1621</v>
      </c>
      <c r="C731" s="52">
        <v>230729756</v>
      </c>
      <c r="D731" s="52">
        <v>0</v>
      </c>
      <c r="E731" s="52">
        <v>0</v>
      </c>
      <c r="F731" s="52">
        <v>0</v>
      </c>
      <c r="G731" s="52">
        <v>0</v>
      </c>
      <c r="H731" s="52">
        <v>230729756</v>
      </c>
      <c r="I731" s="52">
        <v>230729756</v>
      </c>
      <c r="J731" s="52">
        <v>230729756</v>
      </c>
      <c r="K731" s="52">
        <v>0</v>
      </c>
      <c r="L731" s="52">
        <v>0</v>
      </c>
      <c r="M731" s="52">
        <v>0</v>
      </c>
      <c r="N731" s="52">
        <v>0</v>
      </c>
      <c r="O731" s="52">
        <v>0</v>
      </c>
      <c r="P731" s="52">
        <v>0</v>
      </c>
      <c r="Q731" s="45">
        <v>0</v>
      </c>
      <c r="R731" s="40">
        <v>0</v>
      </c>
      <c r="S731" s="40">
        <v>230729756</v>
      </c>
      <c r="T731" s="40">
        <v>100</v>
      </c>
      <c r="U731" s="40">
        <v>230729756</v>
      </c>
      <c r="V731" s="40">
        <v>100</v>
      </c>
      <c r="W731" s="40">
        <v>230729756</v>
      </c>
      <c r="X731" s="40">
        <v>0</v>
      </c>
      <c r="Y731" s="40">
        <v>0</v>
      </c>
    </row>
    <row r="732" spans="1:25" ht="39" x14ac:dyDescent="0.25">
      <c r="A732" s="41" t="s">
        <v>1622</v>
      </c>
      <c r="B732" s="46" t="s">
        <v>1623</v>
      </c>
      <c r="C732" s="45">
        <v>230729756</v>
      </c>
      <c r="D732" s="45">
        <v>0</v>
      </c>
      <c r="E732" s="45">
        <v>0</v>
      </c>
      <c r="F732" s="45">
        <v>0</v>
      </c>
      <c r="G732" s="45">
        <v>0</v>
      </c>
      <c r="H732" s="45">
        <v>230729756</v>
      </c>
      <c r="I732" s="45">
        <v>230729756</v>
      </c>
      <c r="J732" s="45">
        <v>230729756</v>
      </c>
      <c r="K732" s="45">
        <v>0</v>
      </c>
      <c r="L732" s="45">
        <v>0</v>
      </c>
      <c r="M732" s="45">
        <v>0</v>
      </c>
      <c r="N732" s="45">
        <v>0</v>
      </c>
      <c r="O732" s="45">
        <v>0</v>
      </c>
      <c r="P732" s="45">
        <v>0</v>
      </c>
      <c r="Q732" s="45">
        <v>0</v>
      </c>
      <c r="R732" s="40">
        <v>0</v>
      </c>
      <c r="S732" s="40">
        <v>230729756</v>
      </c>
      <c r="T732" s="40">
        <v>100</v>
      </c>
      <c r="U732" s="40">
        <v>230729756</v>
      </c>
      <c r="V732" s="40">
        <v>100</v>
      </c>
      <c r="W732" s="40">
        <v>230729756</v>
      </c>
      <c r="X732" s="40">
        <v>0</v>
      </c>
      <c r="Y732" s="40">
        <v>0</v>
      </c>
    </row>
    <row r="733" spans="1:25" ht="26.25" x14ac:dyDescent="0.25">
      <c r="A733" s="50" t="s">
        <v>1624</v>
      </c>
      <c r="B733" s="51" t="s">
        <v>1625</v>
      </c>
      <c r="C733" s="52">
        <v>630000000</v>
      </c>
      <c r="D733" s="52">
        <v>0</v>
      </c>
      <c r="E733" s="52">
        <v>0</v>
      </c>
      <c r="F733" s="52">
        <v>0</v>
      </c>
      <c r="G733" s="52">
        <v>0</v>
      </c>
      <c r="H733" s="52">
        <v>630000000</v>
      </c>
      <c r="I733" s="52">
        <v>0</v>
      </c>
      <c r="J733" s="52">
        <v>0</v>
      </c>
      <c r="K733" s="52">
        <v>0</v>
      </c>
      <c r="L733" s="52">
        <v>0</v>
      </c>
      <c r="M733" s="52">
        <v>0</v>
      </c>
      <c r="N733" s="52">
        <v>0</v>
      </c>
      <c r="O733" s="52">
        <v>0</v>
      </c>
      <c r="P733" s="52">
        <v>0</v>
      </c>
      <c r="Q733" s="45">
        <v>630000000</v>
      </c>
      <c r="R733" s="40">
        <v>100</v>
      </c>
      <c r="S733" s="40">
        <v>630000000</v>
      </c>
      <c r="T733" s="40">
        <v>100</v>
      </c>
      <c r="U733" s="40">
        <v>630000000</v>
      </c>
      <c r="V733" s="40">
        <v>100</v>
      </c>
      <c r="W733" s="40">
        <v>0</v>
      </c>
      <c r="X733" s="40">
        <v>0</v>
      </c>
      <c r="Y733" s="40">
        <v>0</v>
      </c>
    </row>
    <row r="734" spans="1:25" ht="15.75" x14ac:dyDescent="0.25">
      <c r="A734" s="41" t="s">
        <v>1626</v>
      </c>
      <c r="B734" s="46" t="s">
        <v>1627</v>
      </c>
      <c r="C734" s="45">
        <v>630000000</v>
      </c>
      <c r="D734" s="45">
        <v>0</v>
      </c>
      <c r="E734" s="45">
        <v>0</v>
      </c>
      <c r="F734" s="45">
        <v>0</v>
      </c>
      <c r="G734" s="45">
        <v>0</v>
      </c>
      <c r="H734" s="45">
        <v>630000000</v>
      </c>
      <c r="I734" s="45">
        <v>0</v>
      </c>
      <c r="J734" s="45">
        <v>0</v>
      </c>
      <c r="K734" s="45">
        <v>0</v>
      </c>
      <c r="L734" s="45">
        <v>0</v>
      </c>
      <c r="M734" s="45">
        <v>0</v>
      </c>
      <c r="N734" s="45">
        <v>0</v>
      </c>
      <c r="O734" s="45">
        <v>0</v>
      </c>
      <c r="P734" s="45">
        <v>0</v>
      </c>
      <c r="Q734" s="45">
        <v>630000000</v>
      </c>
      <c r="R734" s="40">
        <v>100</v>
      </c>
      <c r="S734" s="40">
        <v>630000000</v>
      </c>
      <c r="T734" s="40">
        <v>100</v>
      </c>
      <c r="U734" s="40">
        <v>630000000</v>
      </c>
      <c r="V734" s="40">
        <v>100</v>
      </c>
      <c r="W734" s="40">
        <v>0</v>
      </c>
      <c r="X734" s="40">
        <v>0</v>
      </c>
      <c r="Y734" s="40">
        <v>0</v>
      </c>
    </row>
    <row r="735" spans="1:25" ht="15.75" x14ac:dyDescent="0.25">
      <c r="A735" s="47" t="s">
        <v>1628</v>
      </c>
      <c r="B735" s="48" t="s">
        <v>1629</v>
      </c>
      <c r="C735" s="49">
        <v>150000000</v>
      </c>
      <c r="D735" s="49">
        <v>0</v>
      </c>
      <c r="E735" s="49">
        <v>0</v>
      </c>
      <c r="F735" s="49">
        <v>0</v>
      </c>
      <c r="G735" s="49">
        <v>0</v>
      </c>
      <c r="H735" s="49">
        <v>150000000</v>
      </c>
      <c r="I735" s="49">
        <v>82617000</v>
      </c>
      <c r="J735" s="49">
        <v>82617000</v>
      </c>
      <c r="K735" s="49">
        <v>76017000</v>
      </c>
      <c r="L735" s="49">
        <v>76017000</v>
      </c>
      <c r="M735" s="49">
        <v>37188000</v>
      </c>
      <c r="N735" s="49">
        <v>37188000</v>
      </c>
      <c r="O735" s="49">
        <v>37188000</v>
      </c>
      <c r="P735" s="49">
        <v>37188000</v>
      </c>
      <c r="Q735" s="45">
        <v>67383000</v>
      </c>
      <c r="R735" s="40">
        <v>44.922000000000004</v>
      </c>
      <c r="S735" s="40">
        <v>73983000</v>
      </c>
      <c r="T735" s="40">
        <v>49.322000000000003</v>
      </c>
      <c r="U735" s="40">
        <v>112812000</v>
      </c>
      <c r="V735" s="40">
        <v>75.207999999999998</v>
      </c>
      <c r="W735" s="40">
        <v>6600000</v>
      </c>
      <c r="X735" s="40">
        <v>38829000</v>
      </c>
      <c r="Y735" s="40">
        <v>0</v>
      </c>
    </row>
    <row r="736" spans="1:25" ht="26.25" x14ac:dyDescent="0.25">
      <c r="A736" s="50" t="s">
        <v>1630</v>
      </c>
      <c r="B736" s="51" t="s">
        <v>1631</v>
      </c>
      <c r="C736" s="52">
        <v>150000000</v>
      </c>
      <c r="D736" s="52">
        <v>0</v>
      </c>
      <c r="E736" s="52">
        <v>0</v>
      </c>
      <c r="F736" s="52">
        <v>0</v>
      </c>
      <c r="G736" s="52">
        <v>0</v>
      </c>
      <c r="H736" s="52">
        <v>150000000</v>
      </c>
      <c r="I736" s="52">
        <v>82617000</v>
      </c>
      <c r="J736" s="52">
        <v>82617000</v>
      </c>
      <c r="K736" s="52">
        <v>76017000</v>
      </c>
      <c r="L736" s="52">
        <v>76017000</v>
      </c>
      <c r="M736" s="52">
        <v>37188000</v>
      </c>
      <c r="N736" s="52">
        <v>37188000</v>
      </c>
      <c r="O736" s="52">
        <v>37188000</v>
      </c>
      <c r="P736" s="52">
        <v>37188000</v>
      </c>
      <c r="Q736" s="45">
        <v>67383000</v>
      </c>
      <c r="R736" s="40">
        <v>44.922000000000004</v>
      </c>
      <c r="S736" s="40">
        <v>73983000</v>
      </c>
      <c r="T736" s="40">
        <v>49.322000000000003</v>
      </c>
      <c r="U736" s="40">
        <v>112812000</v>
      </c>
      <c r="V736" s="40">
        <v>75.207999999999998</v>
      </c>
      <c r="W736" s="40">
        <v>6600000</v>
      </c>
      <c r="X736" s="40">
        <v>38829000</v>
      </c>
      <c r="Y736" s="40">
        <v>0</v>
      </c>
    </row>
    <row r="737" spans="1:25" ht="39" x14ac:dyDescent="0.25">
      <c r="A737" s="50" t="s">
        <v>1632</v>
      </c>
      <c r="B737" s="51" t="s">
        <v>1633</v>
      </c>
      <c r="C737" s="52">
        <v>115000000</v>
      </c>
      <c r="D737" s="52">
        <v>0</v>
      </c>
      <c r="E737" s="52">
        <v>0</v>
      </c>
      <c r="F737" s="52">
        <v>0</v>
      </c>
      <c r="G737" s="52">
        <v>0</v>
      </c>
      <c r="H737" s="52">
        <v>115000000</v>
      </c>
      <c r="I737" s="52">
        <v>61017000</v>
      </c>
      <c r="J737" s="52">
        <v>61017000</v>
      </c>
      <c r="K737" s="52">
        <v>61017000</v>
      </c>
      <c r="L737" s="52">
        <v>61017000</v>
      </c>
      <c r="M737" s="52">
        <v>22188000</v>
      </c>
      <c r="N737" s="52">
        <v>22188000</v>
      </c>
      <c r="O737" s="52">
        <v>22188000</v>
      </c>
      <c r="P737" s="52">
        <v>22188000</v>
      </c>
      <c r="Q737" s="45">
        <v>53983000</v>
      </c>
      <c r="R737" s="40">
        <v>46.941739130434797</v>
      </c>
      <c r="S737" s="40">
        <v>53983000</v>
      </c>
      <c r="T737" s="40">
        <v>46.941739130434797</v>
      </c>
      <c r="U737" s="40">
        <v>92812000</v>
      </c>
      <c r="V737" s="40">
        <v>80.706086956521702</v>
      </c>
      <c r="W737" s="40">
        <v>0</v>
      </c>
      <c r="X737" s="40">
        <v>38829000</v>
      </c>
      <c r="Y737" s="40">
        <v>0</v>
      </c>
    </row>
    <row r="738" spans="1:25" ht="39" x14ac:dyDescent="0.25">
      <c r="A738" s="41" t="s">
        <v>1634</v>
      </c>
      <c r="B738" s="46" t="s">
        <v>1635</v>
      </c>
      <c r="C738" s="45">
        <v>35000000</v>
      </c>
      <c r="D738" s="45">
        <v>0</v>
      </c>
      <c r="E738" s="45">
        <v>0</v>
      </c>
      <c r="F738" s="45">
        <v>0</v>
      </c>
      <c r="G738" s="45">
        <v>0</v>
      </c>
      <c r="H738" s="45">
        <v>35000000</v>
      </c>
      <c r="I738" s="45">
        <v>0</v>
      </c>
      <c r="J738" s="45">
        <v>0</v>
      </c>
      <c r="K738" s="45">
        <v>0</v>
      </c>
      <c r="L738" s="45">
        <v>0</v>
      </c>
      <c r="M738" s="45">
        <v>0</v>
      </c>
      <c r="N738" s="45">
        <v>0</v>
      </c>
      <c r="O738" s="45">
        <v>0</v>
      </c>
      <c r="P738" s="45">
        <v>0</v>
      </c>
      <c r="Q738" s="45">
        <v>35000000</v>
      </c>
      <c r="R738" s="40">
        <v>100</v>
      </c>
      <c r="S738" s="40">
        <v>35000000</v>
      </c>
      <c r="T738" s="40">
        <v>100</v>
      </c>
      <c r="U738" s="40">
        <v>35000000</v>
      </c>
      <c r="V738" s="40">
        <v>100</v>
      </c>
      <c r="W738" s="40">
        <v>0</v>
      </c>
      <c r="X738" s="40">
        <v>0</v>
      </c>
      <c r="Y738" s="40">
        <v>0</v>
      </c>
    </row>
    <row r="739" spans="1:25" ht="26.25" x14ac:dyDescent="0.25">
      <c r="A739" s="41" t="s">
        <v>1636</v>
      </c>
      <c r="B739" s="46" t="s">
        <v>1637</v>
      </c>
      <c r="C739" s="45">
        <v>80000000</v>
      </c>
      <c r="D739" s="45">
        <v>0</v>
      </c>
      <c r="E739" s="45">
        <v>0</v>
      </c>
      <c r="F739" s="45">
        <v>0</v>
      </c>
      <c r="G739" s="45">
        <v>0</v>
      </c>
      <c r="H739" s="45">
        <v>80000000</v>
      </c>
      <c r="I739" s="45">
        <v>61017000</v>
      </c>
      <c r="J739" s="45">
        <v>61017000</v>
      </c>
      <c r="K739" s="45">
        <v>61017000</v>
      </c>
      <c r="L739" s="45">
        <v>61017000</v>
      </c>
      <c r="M739" s="45">
        <v>22188000</v>
      </c>
      <c r="N739" s="45">
        <v>22188000</v>
      </c>
      <c r="O739" s="45">
        <v>22188000</v>
      </c>
      <c r="P739" s="45">
        <v>22188000</v>
      </c>
      <c r="Q739" s="45">
        <v>18983000</v>
      </c>
      <c r="R739" s="40">
        <v>23.728749999999998</v>
      </c>
      <c r="S739" s="40">
        <v>18983000</v>
      </c>
      <c r="T739" s="40">
        <v>23.728749999999998</v>
      </c>
      <c r="U739" s="40">
        <v>57812000</v>
      </c>
      <c r="V739" s="40">
        <v>72.265000000000001</v>
      </c>
      <c r="W739" s="40">
        <v>0</v>
      </c>
      <c r="X739" s="40">
        <v>38829000</v>
      </c>
      <c r="Y739" s="40">
        <v>0</v>
      </c>
    </row>
    <row r="740" spans="1:25" ht="39" x14ac:dyDescent="0.25">
      <c r="A740" s="50" t="s">
        <v>1638</v>
      </c>
      <c r="B740" s="51" t="s">
        <v>1639</v>
      </c>
      <c r="C740" s="52">
        <v>5000000</v>
      </c>
      <c r="D740" s="52">
        <v>0</v>
      </c>
      <c r="E740" s="52">
        <v>0</v>
      </c>
      <c r="F740" s="52">
        <v>0</v>
      </c>
      <c r="G740" s="52">
        <v>0</v>
      </c>
      <c r="H740" s="52">
        <v>5000000</v>
      </c>
      <c r="I740" s="52">
        <v>5000000</v>
      </c>
      <c r="J740" s="52">
        <v>5000000</v>
      </c>
      <c r="K740" s="52">
        <v>5000000</v>
      </c>
      <c r="L740" s="52">
        <v>5000000</v>
      </c>
      <c r="M740" s="52">
        <v>5000000</v>
      </c>
      <c r="N740" s="52">
        <v>5000000</v>
      </c>
      <c r="O740" s="52">
        <v>5000000</v>
      </c>
      <c r="P740" s="52">
        <v>5000000</v>
      </c>
      <c r="Q740" s="45">
        <v>0</v>
      </c>
      <c r="R740" s="40">
        <v>0</v>
      </c>
      <c r="S740" s="40">
        <v>0</v>
      </c>
      <c r="T740" s="40">
        <v>0</v>
      </c>
      <c r="U740" s="40">
        <v>0</v>
      </c>
      <c r="V740" s="40">
        <v>0</v>
      </c>
      <c r="W740" s="40">
        <v>0</v>
      </c>
      <c r="X740" s="40">
        <v>0</v>
      </c>
      <c r="Y740" s="40">
        <v>0</v>
      </c>
    </row>
    <row r="741" spans="1:25" ht="26.25" x14ac:dyDescent="0.25">
      <c r="A741" s="41" t="s">
        <v>1640</v>
      </c>
      <c r="B741" s="46" t="s">
        <v>1641</v>
      </c>
      <c r="C741" s="45">
        <v>5000000</v>
      </c>
      <c r="D741" s="45">
        <v>0</v>
      </c>
      <c r="E741" s="45">
        <v>0</v>
      </c>
      <c r="F741" s="45">
        <v>0</v>
      </c>
      <c r="G741" s="45">
        <v>0</v>
      </c>
      <c r="H741" s="45">
        <v>5000000</v>
      </c>
      <c r="I741" s="45">
        <v>5000000</v>
      </c>
      <c r="J741" s="45">
        <v>5000000</v>
      </c>
      <c r="K741" s="45">
        <v>5000000</v>
      </c>
      <c r="L741" s="45">
        <v>5000000</v>
      </c>
      <c r="M741" s="45">
        <v>5000000</v>
      </c>
      <c r="N741" s="45">
        <v>5000000</v>
      </c>
      <c r="O741" s="45">
        <v>5000000</v>
      </c>
      <c r="P741" s="45">
        <v>5000000</v>
      </c>
      <c r="Q741" s="45">
        <v>0</v>
      </c>
      <c r="R741" s="40">
        <v>0</v>
      </c>
      <c r="S741" s="40">
        <v>0</v>
      </c>
      <c r="T741" s="40">
        <v>0</v>
      </c>
      <c r="U741" s="40">
        <v>0</v>
      </c>
      <c r="V741" s="40">
        <v>0</v>
      </c>
      <c r="W741" s="40">
        <v>0</v>
      </c>
      <c r="X741" s="40">
        <v>0</v>
      </c>
      <c r="Y741" s="40">
        <v>0</v>
      </c>
    </row>
    <row r="742" spans="1:25" ht="26.25" x14ac:dyDescent="0.25">
      <c r="A742" s="50" t="s">
        <v>1642</v>
      </c>
      <c r="B742" s="51" t="s">
        <v>1643</v>
      </c>
      <c r="C742" s="52">
        <v>30000000</v>
      </c>
      <c r="D742" s="52">
        <v>0</v>
      </c>
      <c r="E742" s="52">
        <v>0</v>
      </c>
      <c r="F742" s="52">
        <v>0</v>
      </c>
      <c r="G742" s="52">
        <v>0</v>
      </c>
      <c r="H742" s="52">
        <v>30000000</v>
      </c>
      <c r="I742" s="52">
        <v>16600000</v>
      </c>
      <c r="J742" s="52">
        <v>16600000</v>
      </c>
      <c r="K742" s="52">
        <v>10000000</v>
      </c>
      <c r="L742" s="52">
        <v>10000000</v>
      </c>
      <c r="M742" s="52">
        <v>10000000</v>
      </c>
      <c r="N742" s="52">
        <v>10000000</v>
      </c>
      <c r="O742" s="52">
        <v>10000000</v>
      </c>
      <c r="P742" s="52">
        <v>10000000</v>
      </c>
      <c r="Q742" s="45">
        <v>13400000</v>
      </c>
      <c r="R742" s="40">
        <v>44.6666666666667</v>
      </c>
      <c r="S742" s="40">
        <v>20000000</v>
      </c>
      <c r="T742" s="40">
        <v>66.6666666666667</v>
      </c>
      <c r="U742" s="40">
        <v>20000000</v>
      </c>
      <c r="V742" s="40">
        <v>66.6666666666667</v>
      </c>
      <c r="W742" s="40">
        <v>6600000</v>
      </c>
      <c r="X742" s="40">
        <v>0</v>
      </c>
      <c r="Y742" s="40">
        <v>0</v>
      </c>
    </row>
    <row r="743" spans="1:25" ht="26.25" x14ac:dyDescent="0.25">
      <c r="A743" s="41" t="s">
        <v>1644</v>
      </c>
      <c r="B743" s="46" t="s">
        <v>1645</v>
      </c>
      <c r="C743" s="45">
        <v>30000000</v>
      </c>
      <c r="D743" s="45">
        <v>0</v>
      </c>
      <c r="E743" s="45">
        <v>0</v>
      </c>
      <c r="F743" s="45">
        <v>0</v>
      </c>
      <c r="G743" s="45">
        <v>0</v>
      </c>
      <c r="H743" s="45">
        <v>30000000</v>
      </c>
      <c r="I743" s="45">
        <v>16600000</v>
      </c>
      <c r="J743" s="45">
        <v>16600000</v>
      </c>
      <c r="K743" s="45">
        <v>10000000</v>
      </c>
      <c r="L743" s="45">
        <v>10000000</v>
      </c>
      <c r="M743" s="45">
        <v>10000000</v>
      </c>
      <c r="N743" s="45">
        <v>10000000</v>
      </c>
      <c r="O743" s="45">
        <v>10000000</v>
      </c>
      <c r="P743" s="45">
        <v>10000000</v>
      </c>
      <c r="Q743" s="45">
        <v>13400000</v>
      </c>
      <c r="R743" s="40">
        <v>44.6666666666667</v>
      </c>
      <c r="S743" s="40">
        <v>20000000</v>
      </c>
      <c r="T743" s="40">
        <v>66.6666666666667</v>
      </c>
      <c r="U743" s="40">
        <v>20000000</v>
      </c>
      <c r="V743" s="40">
        <v>66.6666666666667</v>
      </c>
      <c r="W743" s="40">
        <v>6600000</v>
      </c>
      <c r="X743" s="40">
        <v>0</v>
      </c>
      <c r="Y743" s="40">
        <v>0</v>
      </c>
    </row>
    <row r="744" spans="1:25" ht="15.75" x14ac:dyDescent="0.25">
      <c r="A744" s="47" t="s">
        <v>1646</v>
      </c>
      <c r="B744" s="48" t="s">
        <v>1647</v>
      </c>
      <c r="C744" s="49">
        <v>5488705858</v>
      </c>
      <c r="D744" s="49">
        <v>70662279</v>
      </c>
      <c r="E744" s="49">
        <v>0</v>
      </c>
      <c r="F744" s="49">
        <v>830000000</v>
      </c>
      <c r="G744" s="49">
        <v>830000000</v>
      </c>
      <c r="H744" s="49">
        <v>5559368137</v>
      </c>
      <c r="I744" s="49">
        <v>2598456526</v>
      </c>
      <c r="J744" s="49">
        <v>2598456526</v>
      </c>
      <c r="K744" s="49">
        <v>2291445337</v>
      </c>
      <c r="L744" s="49">
        <v>2291445337</v>
      </c>
      <c r="M744" s="49">
        <v>786134723</v>
      </c>
      <c r="N744" s="49">
        <v>786134723</v>
      </c>
      <c r="O744" s="49">
        <v>786134723</v>
      </c>
      <c r="P744" s="49">
        <v>786134723</v>
      </c>
      <c r="Q744" s="45">
        <v>2960911611</v>
      </c>
      <c r="R744" s="40">
        <v>53.259858639219296</v>
      </c>
      <c r="S744" s="40">
        <v>3267922800</v>
      </c>
      <c r="T744" s="40">
        <v>58.782270205323499</v>
      </c>
      <c r="U744" s="40">
        <v>4773233414</v>
      </c>
      <c r="V744" s="40">
        <v>85.8592792629088</v>
      </c>
      <c r="W744" s="40">
        <v>307011189</v>
      </c>
      <c r="X744" s="40">
        <v>1505310614</v>
      </c>
      <c r="Y744" s="40">
        <v>0</v>
      </c>
    </row>
    <row r="745" spans="1:25" ht="39" x14ac:dyDescent="0.25">
      <c r="A745" s="50" t="s">
        <v>1648</v>
      </c>
      <c r="B745" s="51" t="s">
        <v>1649</v>
      </c>
      <c r="C745" s="52">
        <v>2074795858</v>
      </c>
      <c r="D745" s="52">
        <v>0</v>
      </c>
      <c r="E745" s="52">
        <v>0</v>
      </c>
      <c r="F745" s="52">
        <v>380000000</v>
      </c>
      <c r="G745" s="52">
        <v>380000000</v>
      </c>
      <c r="H745" s="52">
        <v>2074795858</v>
      </c>
      <c r="I745" s="52">
        <v>1287081856</v>
      </c>
      <c r="J745" s="52">
        <v>1287081856</v>
      </c>
      <c r="K745" s="52">
        <v>1254452200</v>
      </c>
      <c r="L745" s="52">
        <v>1254452200</v>
      </c>
      <c r="M745" s="52">
        <v>317260586</v>
      </c>
      <c r="N745" s="52">
        <v>317260586</v>
      </c>
      <c r="O745" s="52">
        <v>317260586</v>
      </c>
      <c r="P745" s="52">
        <v>317260586</v>
      </c>
      <c r="Q745" s="45">
        <v>787714002</v>
      </c>
      <c r="R745" s="40">
        <v>37.965855723238093</v>
      </c>
      <c r="S745" s="40">
        <v>820343658</v>
      </c>
      <c r="T745" s="40">
        <v>39.538523987163295</v>
      </c>
      <c r="U745" s="40">
        <v>1757535272</v>
      </c>
      <c r="V745" s="40">
        <v>84.708828833607598</v>
      </c>
      <c r="W745" s="40">
        <v>32629656</v>
      </c>
      <c r="X745" s="40">
        <v>937191614</v>
      </c>
      <c r="Y745" s="40">
        <v>0</v>
      </c>
    </row>
    <row r="746" spans="1:25" ht="39" x14ac:dyDescent="0.25">
      <c r="A746" s="50" t="s">
        <v>1650</v>
      </c>
      <c r="B746" s="51" t="s">
        <v>1651</v>
      </c>
      <c r="C746" s="52">
        <v>2074795858</v>
      </c>
      <c r="D746" s="52">
        <v>0</v>
      </c>
      <c r="E746" s="52">
        <v>0</v>
      </c>
      <c r="F746" s="52">
        <v>380000000</v>
      </c>
      <c r="G746" s="52">
        <v>380000000</v>
      </c>
      <c r="H746" s="52">
        <v>2074795858</v>
      </c>
      <c r="I746" s="52">
        <v>1287081856</v>
      </c>
      <c r="J746" s="52">
        <v>1287081856</v>
      </c>
      <c r="K746" s="52">
        <v>1254452200</v>
      </c>
      <c r="L746" s="52">
        <v>1254452200</v>
      </c>
      <c r="M746" s="52">
        <v>317260586</v>
      </c>
      <c r="N746" s="52">
        <v>317260586</v>
      </c>
      <c r="O746" s="52">
        <v>317260586</v>
      </c>
      <c r="P746" s="52">
        <v>317260586</v>
      </c>
      <c r="Q746" s="45">
        <v>787714002</v>
      </c>
      <c r="R746" s="40">
        <v>37.965855723238093</v>
      </c>
      <c r="S746" s="40">
        <v>820343658</v>
      </c>
      <c r="T746" s="40">
        <v>39.538523987163295</v>
      </c>
      <c r="U746" s="40">
        <v>1757535272</v>
      </c>
      <c r="V746" s="40">
        <v>84.708828833607598</v>
      </c>
      <c r="W746" s="40">
        <v>32629656</v>
      </c>
      <c r="X746" s="40">
        <v>937191614</v>
      </c>
      <c r="Y746" s="40">
        <v>0</v>
      </c>
    </row>
    <row r="747" spans="1:25" ht="26.25" x14ac:dyDescent="0.25">
      <c r="A747" s="41" t="s">
        <v>1652</v>
      </c>
      <c r="B747" s="46" t="s">
        <v>1653</v>
      </c>
      <c r="C747" s="45">
        <v>85000000</v>
      </c>
      <c r="D747" s="45">
        <v>0</v>
      </c>
      <c r="E747" s="45">
        <v>0</v>
      </c>
      <c r="F747" s="45">
        <v>0</v>
      </c>
      <c r="G747" s="45">
        <v>85000000</v>
      </c>
      <c r="H747" s="45">
        <v>0</v>
      </c>
      <c r="I747" s="45">
        <v>0</v>
      </c>
      <c r="J747" s="45">
        <v>0</v>
      </c>
      <c r="K747" s="45">
        <v>0</v>
      </c>
      <c r="L747" s="45">
        <v>0</v>
      </c>
      <c r="M747" s="45">
        <v>0</v>
      </c>
      <c r="N747" s="45">
        <v>0</v>
      </c>
      <c r="O747" s="45">
        <v>0</v>
      </c>
      <c r="P747" s="45">
        <v>0</v>
      </c>
      <c r="Q747" s="45">
        <v>0</v>
      </c>
      <c r="R747" s="40">
        <v>0</v>
      </c>
      <c r="S747" s="40">
        <v>0</v>
      </c>
      <c r="T747" s="40">
        <v>0</v>
      </c>
      <c r="U747" s="40">
        <v>0</v>
      </c>
      <c r="V747" s="40">
        <v>0</v>
      </c>
      <c r="W747" s="40">
        <v>0</v>
      </c>
      <c r="X747" s="40">
        <v>0</v>
      </c>
      <c r="Y747" s="40">
        <v>0</v>
      </c>
    </row>
    <row r="748" spans="1:25" ht="26.25" x14ac:dyDescent="0.25">
      <c r="A748" s="50" t="s">
        <v>1654</v>
      </c>
      <c r="B748" s="51" t="s">
        <v>1655</v>
      </c>
      <c r="C748" s="52">
        <v>262260995</v>
      </c>
      <c r="D748" s="52">
        <v>0</v>
      </c>
      <c r="E748" s="52">
        <v>0</v>
      </c>
      <c r="F748" s="52">
        <v>0</v>
      </c>
      <c r="G748" s="52">
        <v>15000000</v>
      </c>
      <c r="H748" s="52">
        <v>247260995</v>
      </c>
      <c r="I748" s="52">
        <v>0</v>
      </c>
      <c r="J748" s="52">
        <v>0</v>
      </c>
      <c r="K748" s="52">
        <v>0</v>
      </c>
      <c r="L748" s="52">
        <v>0</v>
      </c>
      <c r="M748" s="52">
        <v>0</v>
      </c>
      <c r="N748" s="52">
        <v>0</v>
      </c>
      <c r="O748" s="52">
        <v>0</v>
      </c>
      <c r="P748" s="52">
        <v>0</v>
      </c>
      <c r="Q748" s="45">
        <v>247260995</v>
      </c>
      <c r="R748" s="40">
        <v>100</v>
      </c>
      <c r="S748" s="40">
        <v>247260995</v>
      </c>
      <c r="T748" s="40">
        <v>100</v>
      </c>
      <c r="U748" s="40">
        <v>247260995</v>
      </c>
      <c r="V748" s="40">
        <v>100</v>
      </c>
      <c r="W748" s="40">
        <v>0</v>
      </c>
      <c r="X748" s="40">
        <v>0</v>
      </c>
      <c r="Y748" s="40">
        <v>0</v>
      </c>
    </row>
    <row r="749" spans="1:25" ht="26.25" x14ac:dyDescent="0.25">
      <c r="A749" s="41" t="s">
        <v>1656</v>
      </c>
      <c r="B749" s="46" t="s">
        <v>1657</v>
      </c>
      <c r="C749" s="45">
        <v>262260995</v>
      </c>
      <c r="D749" s="45">
        <v>0</v>
      </c>
      <c r="E749" s="45">
        <v>0</v>
      </c>
      <c r="F749" s="45">
        <v>0</v>
      </c>
      <c r="G749" s="45">
        <v>15000000</v>
      </c>
      <c r="H749" s="45">
        <v>247260995</v>
      </c>
      <c r="I749" s="45">
        <v>0</v>
      </c>
      <c r="J749" s="45">
        <v>0</v>
      </c>
      <c r="K749" s="45">
        <v>0</v>
      </c>
      <c r="L749" s="45">
        <v>0</v>
      </c>
      <c r="M749" s="45">
        <v>0</v>
      </c>
      <c r="N749" s="45">
        <v>0</v>
      </c>
      <c r="O749" s="45">
        <v>0</v>
      </c>
      <c r="P749" s="45">
        <v>0</v>
      </c>
      <c r="Q749" s="45">
        <v>247260995</v>
      </c>
      <c r="R749" s="40">
        <v>100</v>
      </c>
      <c r="S749" s="40">
        <v>247260995</v>
      </c>
      <c r="T749" s="40">
        <v>100</v>
      </c>
      <c r="U749" s="40">
        <v>247260995</v>
      </c>
      <c r="V749" s="40">
        <v>100</v>
      </c>
      <c r="W749" s="40">
        <v>0</v>
      </c>
      <c r="X749" s="40">
        <v>0</v>
      </c>
      <c r="Y749" s="40">
        <v>0</v>
      </c>
    </row>
    <row r="750" spans="1:25" ht="26.25" x14ac:dyDescent="0.25">
      <c r="A750" s="50" t="s">
        <v>1658</v>
      </c>
      <c r="B750" s="51" t="s">
        <v>1659</v>
      </c>
      <c r="C750" s="52">
        <v>1433684863</v>
      </c>
      <c r="D750" s="52">
        <v>0</v>
      </c>
      <c r="E750" s="52">
        <v>0</v>
      </c>
      <c r="F750" s="52">
        <v>280000000</v>
      </c>
      <c r="G750" s="52">
        <v>280000000</v>
      </c>
      <c r="H750" s="52">
        <v>1433684863</v>
      </c>
      <c r="I750" s="52">
        <v>1198281856</v>
      </c>
      <c r="J750" s="52">
        <v>1198281856</v>
      </c>
      <c r="K750" s="52">
        <v>1165831856</v>
      </c>
      <c r="L750" s="52">
        <v>1165831856</v>
      </c>
      <c r="M750" s="52">
        <v>287855500</v>
      </c>
      <c r="N750" s="52">
        <v>287855500</v>
      </c>
      <c r="O750" s="52">
        <v>287855500</v>
      </c>
      <c r="P750" s="52">
        <v>287855500</v>
      </c>
      <c r="Q750" s="45">
        <v>235403007</v>
      </c>
      <c r="R750" s="40">
        <v>16.419438683855301</v>
      </c>
      <c r="S750" s="40">
        <v>267853007</v>
      </c>
      <c r="T750" s="40">
        <v>18.682837066404897</v>
      </c>
      <c r="U750" s="40">
        <v>1145829363</v>
      </c>
      <c r="V750" s="40">
        <v>79.921982338736598</v>
      </c>
      <c r="W750" s="40">
        <v>32450000</v>
      </c>
      <c r="X750" s="40">
        <v>877976356</v>
      </c>
      <c r="Y750" s="40">
        <v>0</v>
      </c>
    </row>
    <row r="751" spans="1:25" ht="51.75" x14ac:dyDescent="0.25">
      <c r="A751" s="41" t="s">
        <v>1660</v>
      </c>
      <c r="B751" s="46" t="s">
        <v>1661</v>
      </c>
      <c r="C751" s="45">
        <v>700558863</v>
      </c>
      <c r="D751" s="45">
        <v>0</v>
      </c>
      <c r="E751" s="45">
        <v>0</v>
      </c>
      <c r="F751" s="45">
        <v>0</v>
      </c>
      <c r="G751" s="45">
        <v>280000000</v>
      </c>
      <c r="H751" s="45">
        <v>420558863</v>
      </c>
      <c r="I751" s="45">
        <v>318420500</v>
      </c>
      <c r="J751" s="45">
        <v>318420500</v>
      </c>
      <c r="K751" s="45">
        <v>285970500</v>
      </c>
      <c r="L751" s="45">
        <v>285970500</v>
      </c>
      <c r="M751" s="45">
        <v>115492500</v>
      </c>
      <c r="N751" s="45">
        <v>115492500</v>
      </c>
      <c r="O751" s="45">
        <v>115492500</v>
      </c>
      <c r="P751" s="45">
        <v>115492500</v>
      </c>
      <c r="Q751" s="45">
        <v>102138363</v>
      </c>
      <c r="R751" s="40">
        <v>24.286341814653397</v>
      </c>
      <c r="S751" s="40">
        <v>134588363</v>
      </c>
      <c r="T751" s="40">
        <v>32.0022652809959</v>
      </c>
      <c r="U751" s="40">
        <v>305066363</v>
      </c>
      <c r="V751" s="40">
        <v>72.538326935699402</v>
      </c>
      <c r="W751" s="40">
        <v>32450000</v>
      </c>
      <c r="X751" s="40">
        <v>170478000</v>
      </c>
      <c r="Y751" s="40">
        <v>0</v>
      </c>
    </row>
    <row r="752" spans="1:25" ht="26.25" x14ac:dyDescent="0.25">
      <c r="A752" s="41" t="s">
        <v>1662</v>
      </c>
      <c r="B752" s="46" t="s">
        <v>1663</v>
      </c>
      <c r="C752" s="45">
        <v>733126000</v>
      </c>
      <c r="D752" s="45">
        <v>0</v>
      </c>
      <c r="E752" s="45">
        <v>0</v>
      </c>
      <c r="F752" s="45">
        <v>280000000</v>
      </c>
      <c r="G752" s="45">
        <v>0</v>
      </c>
      <c r="H752" s="45">
        <v>1013126000</v>
      </c>
      <c r="I752" s="45">
        <v>879861356</v>
      </c>
      <c r="J752" s="45">
        <v>879861356</v>
      </c>
      <c r="K752" s="45">
        <v>879861356</v>
      </c>
      <c r="L752" s="45">
        <v>879861356</v>
      </c>
      <c r="M752" s="45">
        <v>172363000</v>
      </c>
      <c r="N752" s="45">
        <v>172363000</v>
      </c>
      <c r="O752" s="45">
        <v>172363000</v>
      </c>
      <c r="P752" s="45">
        <v>172363000</v>
      </c>
      <c r="Q752" s="45">
        <v>133264644</v>
      </c>
      <c r="R752" s="40">
        <v>13.153807522460198</v>
      </c>
      <c r="S752" s="40">
        <v>133264644</v>
      </c>
      <c r="T752" s="40">
        <v>13.153807522460198</v>
      </c>
      <c r="U752" s="40">
        <v>840763000</v>
      </c>
      <c r="V752" s="40">
        <v>82.987012474262798</v>
      </c>
      <c r="W752" s="40">
        <v>0</v>
      </c>
      <c r="X752" s="40">
        <v>707498356</v>
      </c>
      <c r="Y752" s="40">
        <v>0</v>
      </c>
    </row>
    <row r="753" spans="1:25" ht="15.75" x14ac:dyDescent="0.25">
      <c r="A753" s="41" t="s">
        <v>1664</v>
      </c>
      <c r="B753" s="46" t="s">
        <v>1665</v>
      </c>
      <c r="C753" s="45">
        <v>30000000</v>
      </c>
      <c r="D753" s="45">
        <v>0</v>
      </c>
      <c r="E753" s="45">
        <v>0</v>
      </c>
      <c r="F753" s="45">
        <v>0</v>
      </c>
      <c r="G753" s="45">
        <v>0</v>
      </c>
      <c r="H753" s="45">
        <v>30000000</v>
      </c>
      <c r="I753" s="45">
        <v>0</v>
      </c>
      <c r="J753" s="45">
        <v>0</v>
      </c>
      <c r="K753" s="45">
        <v>0</v>
      </c>
      <c r="L753" s="45">
        <v>0</v>
      </c>
      <c r="M753" s="45">
        <v>0</v>
      </c>
      <c r="N753" s="45">
        <v>0</v>
      </c>
      <c r="O753" s="45">
        <v>0</v>
      </c>
      <c r="P753" s="45">
        <v>0</v>
      </c>
      <c r="Q753" s="45">
        <v>30000000</v>
      </c>
      <c r="R753" s="40">
        <v>100</v>
      </c>
      <c r="S753" s="40">
        <v>30000000</v>
      </c>
      <c r="T753" s="40">
        <v>100</v>
      </c>
      <c r="U753" s="40">
        <v>30000000</v>
      </c>
      <c r="V753" s="40">
        <v>100</v>
      </c>
      <c r="W753" s="40">
        <v>0</v>
      </c>
      <c r="X753" s="40">
        <v>0</v>
      </c>
      <c r="Y753" s="40">
        <v>0</v>
      </c>
    </row>
    <row r="754" spans="1:25" ht="15.75" x14ac:dyDescent="0.25">
      <c r="A754" s="41" t="s">
        <v>1666</v>
      </c>
      <c r="B754" s="46" t="s">
        <v>1667</v>
      </c>
      <c r="C754" s="45">
        <v>150000000</v>
      </c>
      <c r="D754" s="45">
        <v>0</v>
      </c>
      <c r="E754" s="45">
        <v>0</v>
      </c>
      <c r="F754" s="45">
        <v>100000000</v>
      </c>
      <c r="G754" s="45">
        <v>0</v>
      </c>
      <c r="H754" s="45">
        <v>250000000</v>
      </c>
      <c r="I754" s="45">
        <v>0</v>
      </c>
      <c r="J754" s="45">
        <v>0</v>
      </c>
      <c r="K754" s="45">
        <v>0</v>
      </c>
      <c r="L754" s="45">
        <v>0</v>
      </c>
      <c r="M754" s="45">
        <v>0</v>
      </c>
      <c r="N754" s="45">
        <v>0</v>
      </c>
      <c r="O754" s="45">
        <v>0</v>
      </c>
      <c r="P754" s="45">
        <v>0</v>
      </c>
      <c r="Q754" s="45">
        <v>250000000</v>
      </c>
      <c r="R754" s="40">
        <v>100</v>
      </c>
      <c r="S754" s="40">
        <v>250000000</v>
      </c>
      <c r="T754" s="40">
        <v>100</v>
      </c>
      <c r="U754" s="40">
        <v>250000000</v>
      </c>
      <c r="V754" s="40">
        <v>100</v>
      </c>
      <c r="W754" s="40">
        <v>0</v>
      </c>
      <c r="X754" s="40">
        <v>0</v>
      </c>
      <c r="Y754" s="40">
        <v>0</v>
      </c>
    </row>
    <row r="755" spans="1:25" ht="15.75" x14ac:dyDescent="0.25">
      <c r="A755" s="41" t="s">
        <v>1668</v>
      </c>
      <c r="B755" s="46" t="s">
        <v>1669</v>
      </c>
      <c r="C755" s="45">
        <v>113850000</v>
      </c>
      <c r="D755" s="45">
        <v>0</v>
      </c>
      <c r="E755" s="45">
        <v>0</v>
      </c>
      <c r="F755" s="45">
        <v>0</v>
      </c>
      <c r="G755" s="45">
        <v>0</v>
      </c>
      <c r="H755" s="45">
        <v>113850000</v>
      </c>
      <c r="I755" s="45">
        <v>88800000</v>
      </c>
      <c r="J755" s="45">
        <v>88800000</v>
      </c>
      <c r="K755" s="45">
        <v>88620344</v>
      </c>
      <c r="L755" s="45">
        <v>88620344</v>
      </c>
      <c r="M755" s="45">
        <v>29405086</v>
      </c>
      <c r="N755" s="45">
        <v>29405086</v>
      </c>
      <c r="O755" s="45">
        <v>29405086</v>
      </c>
      <c r="P755" s="45">
        <v>29405086</v>
      </c>
      <c r="Q755" s="45">
        <v>25050000</v>
      </c>
      <c r="R755" s="40">
        <v>22.002635046113298</v>
      </c>
      <c r="S755" s="40">
        <v>25229656</v>
      </c>
      <c r="T755" s="40">
        <v>22.1604356609574</v>
      </c>
      <c r="U755" s="40">
        <v>84444914</v>
      </c>
      <c r="V755" s="40">
        <v>74.172080808080793</v>
      </c>
      <c r="W755" s="40">
        <v>179656</v>
      </c>
      <c r="X755" s="40">
        <v>59215258</v>
      </c>
      <c r="Y755" s="40">
        <v>0</v>
      </c>
    </row>
    <row r="756" spans="1:25" ht="26.25" x14ac:dyDescent="0.25">
      <c r="A756" s="50" t="s">
        <v>1670</v>
      </c>
      <c r="B756" s="51" t="s">
        <v>1377</v>
      </c>
      <c r="C756" s="52">
        <v>750000000</v>
      </c>
      <c r="D756" s="52">
        <v>33304746</v>
      </c>
      <c r="E756" s="52">
        <v>0</v>
      </c>
      <c r="F756" s="52">
        <v>0</v>
      </c>
      <c r="G756" s="52">
        <v>0</v>
      </c>
      <c r="H756" s="52">
        <v>783304746</v>
      </c>
      <c r="I756" s="52">
        <v>421606300</v>
      </c>
      <c r="J756" s="52">
        <v>421606300</v>
      </c>
      <c r="K756" s="52">
        <v>189647137</v>
      </c>
      <c r="L756" s="52">
        <v>189647137</v>
      </c>
      <c r="M756" s="52">
        <v>165682137</v>
      </c>
      <c r="N756" s="52">
        <v>165682137</v>
      </c>
      <c r="O756" s="52">
        <v>165682137</v>
      </c>
      <c r="P756" s="52">
        <v>165682137</v>
      </c>
      <c r="Q756" s="45">
        <v>361698446</v>
      </c>
      <c r="R756" s="40">
        <v>46.175954869038897</v>
      </c>
      <c r="S756" s="40">
        <v>593657609</v>
      </c>
      <c r="T756" s="40">
        <v>75.788843618215495</v>
      </c>
      <c r="U756" s="40">
        <v>617622609</v>
      </c>
      <c r="V756" s="40">
        <v>78.848316974195896</v>
      </c>
      <c r="W756" s="40">
        <v>231959163</v>
      </c>
      <c r="X756" s="40">
        <v>23965000</v>
      </c>
      <c r="Y756" s="40">
        <v>0</v>
      </c>
    </row>
    <row r="757" spans="1:25" ht="51.75" x14ac:dyDescent="0.25">
      <c r="A757" s="50" t="s">
        <v>1671</v>
      </c>
      <c r="B757" s="51" t="s">
        <v>1672</v>
      </c>
      <c r="C757" s="52">
        <v>750000000</v>
      </c>
      <c r="D757" s="52">
        <v>33304746</v>
      </c>
      <c r="E757" s="52">
        <v>0</v>
      </c>
      <c r="F757" s="52">
        <v>0</v>
      </c>
      <c r="G757" s="52">
        <v>0</v>
      </c>
      <c r="H757" s="52">
        <v>783304746</v>
      </c>
      <c r="I757" s="52">
        <v>421606300</v>
      </c>
      <c r="J757" s="52">
        <v>421606300</v>
      </c>
      <c r="K757" s="52">
        <v>189647137</v>
      </c>
      <c r="L757" s="52">
        <v>189647137</v>
      </c>
      <c r="M757" s="52">
        <v>165682137</v>
      </c>
      <c r="N757" s="52">
        <v>165682137</v>
      </c>
      <c r="O757" s="52">
        <v>165682137</v>
      </c>
      <c r="P757" s="52">
        <v>165682137</v>
      </c>
      <c r="Q757" s="45">
        <v>361698446</v>
      </c>
      <c r="R757" s="40">
        <v>46.175954869038897</v>
      </c>
      <c r="S757" s="40">
        <v>593657609</v>
      </c>
      <c r="T757" s="40">
        <v>75.788843618215495</v>
      </c>
      <c r="U757" s="40">
        <v>617622609</v>
      </c>
      <c r="V757" s="40">
        <v>78.848316974195896</v>
      </c>
      <c r="W757" s="40">
        <v>231959163</v>
      </c>
      <c r="X757" s="40">
        <v>23965000</v>
      </c>
      <c r="Y757" s="40">
        <v>0</v>
      </c>
    </row>
    <row r="758" spans="1:25" ht="39" x14ac:dyDescent="0.25">
      <c r="A758" s="41" t="s">
        <v>1673</v>
      </c>
      <c r="B758" s="46" t="s">
        <v>1674</v>
      </c>
      <c r="C758" s="45">
        <v>605000000</v>
      </c>
      <c r="D758" s="45">
        <v>0</v>
      </c>
      <c r="E758" s="45">
        <v>0</v>
      </c>
      <c r="F758" s="45">
        <v>0</v>
      </c>
      <c r="G758" s="45">
        <v>0</v>
      </c>
      <c r="H758" s="45">
        <v>605000000</v>
      </c>
      <c r="I758" s="45">
        <v>307960000</v>
      </c>
      <c r="J758" s="45">
        <v>307960000</v>
      </c>
      <c r="K758" s="45">
        <v>184573337</v>
      </c>
      <c r="L758" s="45">
        <v>184573337</v>
      </c>
      <c r="M758" s="45">
        <v>160608337</v>
      </c>
      <c r="N758" s="45">
        <v>160608337</v>
      </c>
      <c r="O758" s="45">
        <v>160608337</v>
      </c>
      <c r="P758" s="45">
        <v>160608337</v>
      </c>
      <c r="Q758" s="45">
        <v>297040000</v>
      </c>
      <c r="R758" s="40">
        <v>49.097520661156992</v>
      </c>
      <c r="S758" s="40">
        <v>420426663</v>
      </c>
      <c r="T758" s="40">
        <v>69.492010413223085</v>
      </c>
      <c r="U758" s="40">
        <v>444391663</v>
      </c>
      <c r="V758" s="40">
        <v>73.453167438016493</v>
      </c>
      <c r="W758" s="40">
        <v>123386663</v>
      </c>
      <c r="X758" s="40">
        <v>23965000</v>
      </c>
      <c r="Y758" s="40">
        <v>0</v>
      </c>
    </row>
    <row r="759" spans="1:25" ht="39" x14ac:dyDescent="0.25">
      <c r="A759" s="41" t="s">
        <v>1675</v>
      </c>
      <c r="B759" s="46" t="s">
        <v>1676</v>
      </c>
      <c r="C759" s="45">
        <v>2000000</v>
      </c>
      <c r="D759" s="45">
        <v>0</v>
      </c>
      <c r="E759" s="45">
        <v>0</v>
      </c>
      <c r="F759" s="45">
        <v>0</v>
      </c>
      <c r="G759" s="45">
        <v>0</v>
      </c>
      <c r="H759" s="45">
        <v>2000000</v>
      </c>
      <c r="I759" s="45">
        <v>0</v>
      </c>
      <c r="J759" s="45">
        <v>0</v>
      </c>
      <c r="K759" s="45">
        <v>0</v>
      </c>
      <c r="L759" s="45">
        <v>0</v>
      </c>
      <c r="M759" s="45">
        <v>0</v>
      </c>
      <c r="N759" s="45">
        <v>0</v>
      </c>
      <c r="O759" s="45">
        <v>0</v>
      </c>
      <c r="P759" s="45">
        <v>0</v>
      </c>
      <c r="Q759" s="45">
        <v>2000000</v>
      </c>
      <c r="R759" s="40">
        <v>100</v>
      </c>
      <c r="S759" s="40">
        <v>2000000</v>
      </c>
      <c r="T759" s="40">
        <v>100</v>
      </c>
      <c r="U759" s="40">
        <v>2000000</v>
      </c>
      <c r="V759" s="40">
        <v>100</v>
      </c>
      <c r="W759" s="40">
        <v>0</v>
      </c>
      <c r="X759" s="40">
        <v>0</v>
      </c>
      <c r="Y759" s="40">
        <v>0</v>
      </c>
    </row>
    <row r="760" spans="1:25" ht="51.75" x14ac:dyDescent="0.25">
      <c r="A760" s="41" t="s">
        <v>1677</v>
      </c>
      <c r="B760" s="46" t="s">
        <v>1678</v>
      </c>
      <c r="C760" s="45">
        <v>143000000</v>
      </c>
      <c r="D760" s="45">
        <v>0</v>
      </c>
      <c r="E760" s="45">
        <v>0</v>
      </c>
      <c r="F760" s="45">
        <v>0</v>
      </c>
      <c r="G760" s="45">
        <v>0</v>
      </c>
      <c r="H760" s="45">
        <v>143000000</v>
      </c>
      <c r="I760" s="45">
        <v>113646300</v>
      </c>
      <c r="J760" s="45">
        <v>113646300</v>
      </c>
      <c r="K760" s="45">
        <v>5073800</v>
      </c>
      <c r="L760" s="45">
        <v>5073800</v>
      </c>
      <c r="M760" s="45">
        <v>5073800</v>
      </c>
      <c r="N760" s="45">
        <v>5073800</v>
      </c>
      <c r="O760" s="45">
        <v>5073800</v>
      </c>
      <c r="P760" s="45">
        <v>5073800</v>
      </c>
      <c r="Q760" s="45">
        <v>29353700</v>
      </c>
      <c r="R760" s="40">
        <v>20.527062937062901</v>
      </c>
      <c r="S760" s="40">
        <v>137926200</v>
      </c>
      <c r="T760" s="40">
        <v>96.451888111888096</v>
      </c>
      <c r="U760" s="40">
        <v>137926200</v>
      </c>
      <c r="V760" s="40">
        <v>96.451888111888096</v>
      </c>
      <c r="W760" s="40">
        <v>108572500</v>
      </c>
      <c r="X760" s="40">
        <v>0</v>
      </c>
      <c r="Y760" s="40">
        <v>0</v>
      </c>
    </row>
    <row r="761" spans="1:25" ht="39" x14ac:dyDescent="0.25">
      <c r="A761" s="41" t="s">
        <v>1679</v>
      </c>
      <c r="B761" s="46" t="s">
        <v>1680</v>
      </c>
      <c r="C761" s="45">
        <v>0</v>
      </c>
      <c r="D761" s="45">
        <v>3304746</v>
      </c>
      <c r="E761" s="45">
        <v>0</v>
      </c>
      <c r="F761" s="45">
        <v>0</v>
      </c>
      <c r="G761" s="45">
        <v>0</v>
      </c>
      <c r="H761" s="45">
        <v>3304746</v>
      </c>
      <c r="I761" s="45">
        <v>0</v>
      </c>
      <c r="J761" s="45">
        <v>0</v>
      </c>
      <c r="K761" s="45">
        <v>0</v>
      </c>
      <c r="L761" s="45">
        <v>0</v>
      </c>
      <c r="M761" s="45">
        <v>0</v>
      </c>
      <c r="N761" s="45">
        <v>0</v>
      </c>
      <c r="O761" s="45">
        <v>0</v>
      </c>
      <c r="P761" s="45">
        <v>0</v>
      </c>
      <c r="Q761" s="45">
        <v>3304746</v>
      </c>
      <c r="R761" s="40">
        <v>100</v>
      </c>
      <c r="S761" s="40">
        <v>3304746</v>
      </c>
      <c r="T761" s="40">
        <v>100</v>
      </c>
      <c r="U761" s="40">
        <v>3304746</v>
      </c>
      <c r="V761" s="40">
        <v>100</v>
      </c>
      <c r="W761" s="40">
        <v>0</v>
      </c>
      <c r="X761" s="40">
        <v>0</v>
      </c>
      <c r="Y761" s="40">
        <v>0</v>
      </c>
    </row>
    <row r="762" spans="1:25" ht="39" x14ac:dyDescent="0.25">
      <c r="A762" s="41" t="s">
        <v>1681</v>
      </c>
      <c r="B762" s="46" t="s">
        <v>1682</v>
      </c>
      <c r="C762" s="45">
        <v>0</v>
      </c>
      <c r="D762" s="45">
        <v>30000000</v>
      </c>
      <c r="E762" s="45">
        <v>0</v>
      </c>
      <c r="F762" s="45">
        <v>0</v>
      </c>
      <c r="G762" s="45">
        <v>0</v>
      </c>
      <c r="H762" s="45">
        <v>30000000</v>
      </c>
      <c r="I762" s="45">
        <v>0</v>
      </c>
      <c r="J762" s="45">
        <v>0</v>
      </c>
      <c r="K762" s="45">
        <v>0</v>
      </c>
      <c r="L762" s="45">
        <v>0</v>
      </c>
      <c r="M762" s="45">
        <v>0</v>
      </c>
      <c r="N762" s="45">
        <v>0</v>
      </c>
      <c r="O762" s="45">
        <v>0</v>
      </c>
      <c r="P762" s="45">
        <v>0</v>
      </c>
      <c r="Q762" s="45">
        <v>30000000</v>
      </c>
      <c r="R762" s="40">
        <v>100</v>
      </c>
      <c r="S762" s="40">
        <v>30000000</v>
      </c>
      <c r="T762" s="40">
        <v>100</v>
      </c>
      <c r="U762" s="40">
        <v>30000000</v>
      </c>
      <c r="V762" s="40">
        <v>100</v>
      </c>
      <c r="W762" s="40">
        <v>0</v>
      </c>
      <c r="X762" s="40">
        <v>0</v>
      </c>
      <c r="Y762" s="40">
        <v>0</v>
      </c>
    </row>
    <row r="763" spans="1:25" ht="26.25" x14ac:dyDescent="0.25">
      <c r="A763" s="50" t="s">
        <v>1683</v>
      </c>
      <c r="B763" s="51" t="s">
        <v>1684</v>
      </c>
      <c r="C763" s="52">
        <v>2663910000</v>
      </c>
      <c r="D763" s="52">
        <v>37357533</v>
      </c>
      <c r="E763" s="52">
        <v>0</v>
      </c>
      <c r="F763" s="52">
        <v>450000000</v>
      </c>
      <c r="G763" s="52">
        <v>450000000</v>
      </c>
      <c r="H763" s="52">
        <v>2701267533</v>
      </c>
      <c r="I763" s="52">
        <v>889768370</v>
      </c>
      <c r="J763" s="52">
        <v>889768370</v>
      </c>
      <c r="K763" s="52">
        <v>847346000</v>
      </c>
      <c r="L763" s="52">
        <v>847346000</v>
      </c>
      <c r="M763" s="52">
        <v>303192000</v>
      </c>
      <c r="N763" s="52">
        <v>303192000</v>
      </c>
      <c r="O763" s="52">
        <v>303192000</v>
      </c>
      <c r="P763" s="52">
        <v>303192000</v>
      </c>
      <c r="Q763" s="45">
        <v>1811499163</v>
      </c>
      <c r="R763" s="40">
        <v>67.061079321831102</v>
      </c>
      <c r="S763" s="40">
        <v>1853921533</v>
      </c>
      <c r="T763" s="40">
        <v>68.631540947040293</v>
      </c>
      <c r="U763" s="40">
        <v>2398075533</v>
      </c>
      <c r="V763" s="40">
        <v>88.775935878395586</v>
      </c>
      <c r="W763" s="40">
        <v>42422370</v>
      </c>
      <c r="X763" s="40">
        <v>544154000</v>
      </c>
      <c r="Y763" s="40">
        <v>0</v>
      </c>
    </row>
    <row r="764" spans="1:25" ht="15.75" x14ac:dyDescent="0.25">
      <c r="A764" s="50" t="s">
        <v>1685</v>
      </c>
      <c r="B764" s="51" t="s">
        <v>1686</v>
      </c>
      <c r="C764" s="52">
        <v>110000000</v>
      </c>
      <c r="D764" s="52">
        <v>0</v>
      </c>
      <c r="E764" s="52">
        <v>0</v>
      </c>
      <c r="F764" s="52">
        <v>50000000</v>
      </c>
      <c r="G764" s="52">
        <v>0</v>
      </c>
      <c r="H764" s="52">
        <v>160000000</v>
      </c>
      <c r="I764" s="52">
        <v>110517000</v>
      </c>
      <c r="J764" s="52">
        <v>110517000</v>
      </c>
      <c r="K764" s="52">
        <v>110517000</v>
      </c>
      <c r="L764" s="52">
        <v>110517000</v>
      </c>
      <c r="M764" s="52">
        <v>40188000</v>
      </c>
      <c r="N764" s="52">
        <v>40188000</v>
      </c>
      <c r="O764" s="52">
        <v>40188000</v>
      </c>
      <c r="P764" s="52">
        <v>40188000</v>
      </c>
      <c r="Q764" s="45">
        <v>49483000</v>
      </c>
      <c r="R764" s="40">
        <v>30.926874999999999</v>
      </c>
      <c r="S764" s="40">
        <v>49483000</v>
      </c>
      <c r="T764" s="40">
        <v>30.926874999999999</v>
      </c>
      <c r="U764" s="40">
        <v>119812000</v>
      </c>
      <c r="V764" s="40">
        <v>74.882500000000007</v>
      </c>
      <c r="W764" s="40">
        <v>0</v>
      </c>
      <c r="X764" s="40">
        <v>70329000</v>
      </c>
      <c r="Y764" s="40">
        <v>0</v>
      </c>
    </row>
    <row r="765" spans="1:25" ht="26.25" x14ac:dyDescent="0.25">
      <c r="A765" s="41" t="s">
        <v>1687</v>
      </c>
      <c r="B765" s="46" t="s">
        <v>1688</v>
      </c>
      <c r="C765" s="45">
        <v>110000000</v>
      </c>
      <c r="D765" s="45">
        <v>0</v>
      </c>
      <c r="E765" s="45">
        <v>0</v>
      </c>
      <c r="F765" s="45">
        <v>50000000</v>
      </c>
      <c r="G765" s="45">
        <v>0</v>
      </c>
      <c r="H765" s="45">
        <v>160000000</v>
      </c>
      <c r="I765" s="45">
        <v>110517000</v>
      </c>
      <c r="J765" s="45">
        <v>110517000</v>
      </c>
      <c r="K765" s="45">
        <v>110517000</v>
      </c>
      <c r="L765" s="45">
        <v>110517000</v>
      </c>
      <c r="M765" s="45">
        <v>40188000</v>
      </c>
      <c r="N765" s="45">
        <v>40188000</v>
      </c>
      <c r="O765" s="45">
        <v>40188000</v>
      </c>
      <c r="P765" s="45">
        <v>40188000</v>
      </c>
      <c r="Q765" s="45">
        <v>49483000</v>
      </c>
      <c r="R765" s="40">
        <v>30.926874999999999</v>
      </c>
      <c r="S765" s="40">
        <v>49483000</v>
      </c>
      <c r="T765" s="40">
        <v>30.926874999999999</v>
      </c>
      <c r="U765" s="40">
        <v>119812000</v>
      </c>
      <c r="V765" s="40">
        <v>74.882500000000007</v>
      </c>
      <c r="W765" s="40">
        <v>0</v>
      </c>
      <c r="X765" s="40">
        <v>70329000</v>
      </c>
      <c r="Y765" s="40">
        <v>0</v>
      </c>
    </row>
    <row r="766" spans="1:25" ht="15.75" x14ac:dyDescent="0.25">
      <c r="A766" s="50" t="s">
        <v>1689</v>
      </c>
      <c r="B766" s="51" t="s">
        <v>1690</v>
      </c>
      <c r="C766" s="52">
        <v>252720000</v>
      </c>
      <c r="D766" s="52">
        <v>37357533</v>
      </c>
      <c r="E766" s="52">
        <v>0</v>
      </c>
      <c r="F766" s="52">
        <v>0</v>
      </c>
      <c r="G766" s="52">
        <v>0</v>
      </c>
      <c r="H766" s="52">
        <v>290077533</v>
      </c>
      <c r="I766" s="52">
        <v>5858370</v>
      </c>
      <c r="J766" s="52">
        <v>5858370</v>
      </c>
      <c r="K766" s="52">
        <v>5436000</v>
      </c>
      <c r="L766" s="52">
        <v>5436000</v>
      </c>
      <c r="M766" s="52">
        <v>5436000</v>
      </c>
      <c r="N766" s="52">
        <v>5436000</v>
      </c>
      <c r="O766" s="52">
        <v>5436000</v>
      </c>
      <c r="P766" s="52">
        <v>5436000</v>
      </c>
      <c r="Q766" s="45">
        <v>284219163</v>
      </c>
      <c r="R766" s="40">
        <v>97.980412360994507</v>
      </c>
      <c r="S766" s="40">
        <v>284641533</v>
      </c>
      <c r="T766" s="40">
        <v>98.12601826009049</v>
      </c>
      <c r="U766" s="40">
        <v>284641533</v>
      </c>
      <c r="V766" s="40">
        <v>98.12601826009049</v>
      </c>
      <c r="W766" s="40">
        <v>422370</v>
      </c>
      <c r="X766" s="40">
        <v>0</v>
      </c>
      <c r="Y766" s="40">
        <v>0</v>
      </c>
    </row>
    <row r="767" spans="1:25" ht="39" x14ac:dyDescent="0.25">
      <c r="A767" s="41" t="s">
        <v>1691</v>
      </c>
      <c r="B767" s="46" t="s">
        <v>1692</v>
      </c>
      <c r="C767" s="45">
        <v>156720000</v>
      </c>
      <c r="D767" s="45">
        <v>0</v>
      </c>
      <c r="E767" s="45">
        <v>0</v>
      </c>
      <c r="F767" s="45">
        <v>0</v>
      </c>
      <c r="G767" s="45">
        <v>0</v>
      </c>
      <c r="H767" s="45">
        <v>156720000</v>
      </c>
      <c r="I767" s="45">
        <v>0</v>
      </c>
      <c r="J767" s="45">
        <v>0</v>
      </c>
      <c r="K767" s="45">
        <v>0</v>
      </c>
      <c r="L767" s="45">
        <v>0</v>
      </c>
      <c r="M767" s="45">
        <v>0</v>
      </c>
      <c r="N767" s="45">
        <v>0</v>
      </c>
      <c r="O767" s="45">
        <v>0</v>
      </c>
      <c r="P767" s="45">
        <v>0</v>
      </c>
      <c r="Q767" s="45">
        <v>156720000</v>
      </c>
      <c r="R767" s="40">
        <v>100</v>
      </c>
      <c r="S767" s="40">
        <v>156720000</v>
      </c>
      <c r="T767" s="40">
        <v>100</v>
      </c>
      <c r="U767" s="40">
        <v>156720000</v>
      </c>
      <c r="V767" s="40">
        <v>100</v>
      </c>
      <c r="W767" s="40">
        <v>0</v>
      </c>
      <c r="X767" s="40">
        <v>0</v>
      </c>
      <c r="Y767" s="40">
        <v>0</v>
      </c>
    </row>
    <row r="768" spans="1:25" ht="39" x14ac:dyDescent="0.25">
      <c r="A768" s="41" t="s">
        <v>1693</v>
      </c>
      <c r="B768" s="46" t="s">
        <v>1694</v>
      </c>
      <c r="C768" s="45">
        <v>96000000</v>
      </c>
      <c r="D768" s="45">
        <v>0</v>
      </c>
      <c r="E768" s="45">
        <v>0</v>
      </c>
      <c r="F768" s="45">
        <v>0</v>
      </c>
      <c r="G768" s="45">
        <v>0</v>
      </c>
      <c r="H768" s="45">
        <v>96000000</v>
      </c>
      <c r="I768" s="45">
        <v>0</v>
      </c>
      <c r="J768" s="45">
        <v>0</v>
      </c>
      <c r="K768" s="45">
        <v>0</v>
      </c>
      <c r="L768" s="45">
        <v>0</v>
      </c>
      <c r="M768" s="45">
        <v>0</v>
      </c>
      <c r="N768" s="45">
        <v>0</v>
      </c>
      <c r="O768" s="45">
        <v>0</v>
      </c>
      <c r="P768" s="45">
        <v>0</v>
      </c>
      <c r="Q768" s="45">
        <v>96000000</v>
      </c>
      <c r="R768" s="40">
        <v>100</v>
      </c>
      <c r="S768" s="40">
        <v>96000000</v>
      </c>
      <c r="T768" s="40">
        <v>100</v>
      </c>
      <c r="U768" s="40">
        <v>96000000</v>
      </c>
      <c r="V768" s="40">
        <v>100</v>
      </c>
      <c r="W768" s="40">
        <v>0</v>
      </c>
      <c r="X768" s="40">
        <v>0</v>
      </c>
      <c r="Y768" s="40">
        <v>0</v>
      </c>
    </row>
    <row r="769" spans="1:25" ht="39" x14ac:dyDescent="0.25">
      <c r="A769" s="41" t="s">
        <v>1695</v>
      </c>
      <c r="B769" s="46" t="s">
        <v>1696</v>
      </c>
      <c r="C769" s="45">
        <v>0</v>
      </c>
      <c r="D769" s="45">
        <v>37357533</v>
      </c>
      <c r="E769" s="45">
        <v>0</v>
      </c>
      <c r="F769" s="45">
        <v>0</v>
      </c>
      <c r="G769" s="45">
        <v>0</v>
      </c>
      <c r="H769" s="45">
        <v>37357533</v>
      </c>
      <c r="I769" s="45">
        <v>5858370</v>
      </c>
      <c r="J769" s="45">
        <v>5858370</v>
      </c>
      <c r="K769" s="45">
        <v>5436000</v>
      </c>
      <c r="L769" s="45">
        <v>5436000</v>
      </c>
      <c r="M769" s="45">
        <v>5436000</v>
      </c>
      <c r="N769" s="45">
        <v>5436000</v>
      </c>
      <c r="O769" s="45">
        <v>5436000</v>
      </c>
      <c r="P769" s="45">
        <v>5436000</v>
      </c>
      <c r="Q769" s="45">
        <v>31499163</v>
      </c>
      <c r="R769" s="40">
        <v>84.318102589911391</v>
      </c>
      <c r="S769" s="40">
        <v>31921533</v>
      </c>
      <c r="T769" s="40">
        <v>85.448717933274708</v>
      </c>
      <c r="U769" s="40">
        <v>31921533</v>
      </c>
      <c r="V769" s="40">
        <v>85.448717933274708</v>
      </c>
      <c r="W769" s="40">
        <v>422370</v>
      </c>
      <c r="X769" s="40">
        <v>0</v>
      </c>
      <c r="Y769" s="40">
        <v>0</v>
      </c>
    </row>
    <row r="770" spans="1:25" ht="15.75" x14ac:dyDescent="0.25">
      <c r="A770" s="50" t="s">
        <v>1697</v>
      </c>
      <c r="B770" s="51" t="s">
        <v>1698</v>
      </c>
      <c r="C770" s="52">
        <v>281190000</v>
      </c>
      <c r="D770" s="52">
        <v>0</v>
      </c>
      <c r="E770" s="52">
        <v>0</v>
      </c>
      <c r="F770" s="52">
        <v>0</v>
      </c>
      <c r="G770" s="52">
        <v>0</v>
      </c>
      <c r="H770" s="52">
        <v>281190000</v>
      </c>
      <c r="I770" s="52">
        <v>0</v>
      </c>
      <c r="J770" s="52">
        <v>0</v>
      </c>
      <c r="K770" s="52">
        <v>0</v>
      </c>
      <c r="L770" s="52">
        <v>0</v>
      </c>
      <c r="M770" s="52">
        <v>0</v>
      </c>
      <c r="N770" s="52">
        <v>0</v>
      </c>
      <c r="O770" s="52">
        <v>0</v>
      </c>
      <c r="P770" s="52">
        <v>0</v>
      </c>
      <c r="Q770" s="45">
        <v>281190000</v>
      </c>
      <c r="R770" s="40">
        <v>100</v>
      </c>
      <c r="S770" s="40">
        <v>281190000</v>
      </c>
      <c r="T770" s="40">
        <v>100</v>
      </c>
      <c r="U770" s="40">
        <v>281190000</v>
      </c>
      <c r="V770" s="40">
        <v>100</v>
      </c>
      <c r="W770" s="40">
        <v>0</v>
      </c>
      <c r="X770" s="40">
        <v>0</v>
      </c>
      <c r="Y770" s="40">
        <v>0</v>
      </c>
    </row>
    <row r="771" spans="1:25" ht="15.75" x14ac:dyDescent="0.25">
      <c r="A771" s="41" t="s">
        <v>1699</v>
      </c>
      <c r="B771" s="46" t="s">
        <v>1700</v>
      </c>
      <c r="C771" s="45">
        <v>281190000</v>
      </c>
      <c r="D771" s="45">
        <v>0</v>
      </c>
      <c r="E771" s="45">
        <v>0</v>
      </c>
      <c r="F771" s="45">
        <v>0</v>
      </c>
      <c r="G771" s="45">
        <v>0</v>
      </c>
      <c r="H771" s="45">
        <v>281190000</v>
      </c>
      <c r="I771" s="45">
        <v>0</v>
      </c>
      <c r="J771" s="45">
        <v>0</v>
      </c>
      <c r="K771" s="45">
        <v>0</v>
      </c>
      <c r="L771" s="45">
        <v>0</v>
      </c>
      <c r="M771" s="45">
        <v>0</v>
      </c>
      <c r="N771" s="45">
        <v>0</v>
      </c>
      <c r="O771" s="45">
        <v>0</v>
      </c>
      <c r="P771" s="45">
        <v>0</v>
      </c>
      <c r="Q771" s="45">
        <v>281190000</v>
      </c>
      <c r="R771" s="40">
        <v>100</v>
      </c>
      <c r="S771" s="40">
        <v>281190000</v>
      </c>
      <c r="T771" s="40">
        <v>100</v>
      </c>
      <c r="U771" s="40">
        <v>281190000</v>
      </c>
      <c r="V771" s="40">
        <v>100</v>
      </c>
      <c r="W771" s="40">
        <v>0</v>
      </c>
      <c r="X771" s="40">
        <v>0</v>
      </c>
      <c r="Y771" s="40">
        <v>0</v>
      </c>
    </row>
    <row r="772" spans="1:25" ht="26.25" x14ac:dyDescent="0.25">
      <c r="A772" s="50" t="s">
        <v>1701</v>
      </c>
      <c r="B772" s="51" t="s">
        <v>1702</v>
      </c>
      <c r="C772" s="52">
        <v>370000000</v>
      </c>
      <c r="D772" s="52">
        <v>0</v>
      </c>
      <c r="E772" s="52">
        <v>0</v>
      </c>
      <c r="F772" s="52">
        <v>0</v>
      </c>
      <c r="G772" s="52">
        <v>0</v>
      </c>
      <c r="H772" s="52">
        <v>370000000</v>
      </c>
      <c r="I772" s="52">
        <v>321980000</v>
      </c>
      <c r="J772" s="52">
        <v>321980000</v>
      </c>
      <c r="K772" s="52">
        <v>314980000</v>
      </c>
      <c r="L772" s="52">
        <v>314980000</v>
      </c>
      <c r="M772" s="52">
        <v>129620000</v>
      </c>
      <c r="N772" s="52">
        <v>129620000</v>
      </c>
      <c r="O772" s="52">
        <v>129620000</v>
      </c>
      <c r="P772" s="52">
        <v>129620000</v>
      </c>
      <c r="Q772" s="45">
        <v>48020000</v>
      </c>
      <c r="R772" s="40">
        <v>12.9783783783784</v>
      </c>
      <c r="S772" s="40">
        <v>55020000</v>
      </c>
      <c r="T772" s="40">
        <v>14.8702702702703</v>
      </c>
      <c r="U772" s="40">
        <v>240380000</v>
      </c>
      <c r="V772" s="40">
        <v>64.967567567567599</v>
      </c>
      <c r="W772" s="40">
        <v>7000000</v>
      </c>
      <c r="X772" s="40">
        <v>185360000</v>
      </c>
      <c r="Y772" s="40">
        <v>0</v>
      </c>
    </row>
    <row r="773" spans="1:25" ht="26.25" x14ac:dyDescent="0.25">
      <c r="A773" s="41" t="s">
        <v>1703</v>
      </c>
      <c r="B773" s="46" t="s">
        <v>1704</v>
      </c>
      <c r="C773" s="45">
        <v>370000000</v>
      </c>
      <c r="D773" s="45">
        <v>0</v>
      </c>
      <c r="E773" s="45">
        <v>0</v>
      </c>
      <c r="F773" s="45">
        <v>0</v>
      </c>
      <c r="G773" s="45">
        <v>0</v>
      </c>
      <c r="H773" s="45">
        <v>370000000</v>
      </c>
      <c r="I773" s="45">
        <v>321980000</v>
      </c>
      <c r="J773" s="45">
        <v>321980000</v>
      </c>
      <c r="K773" s="45">
        <v>314980000</v>
      </c>
      <c r="L773" s="45">
        <v>314980000</v>
      </c>
      <c r="M773" s="45">
        <v>129620000</v>
      </c>
      <c r="N773" s="45">
        <v>129620000</v>
      </c>
      <c r="O773" s="45">
        <v>129620000</v>
      </c>
      <c r="P773" s="45">
        <v>129620000</v>
      </c>
      <c r="Q773" s="45">
        <v>48020000</v>
      </c>
      <c r="R773" s="40">
        <v>12.9783783783784</v>
      </c>
      <c r="S773" s="40">
        <v>55020000</v>
      </c>
      <c r="T773" s="40">
        <v>14.8702702702703</v>
      </c>
      <c r="U773" s="40">
        <v>240380000</v>
      </c>
      <c r="V773" s="40">
        <v>64.967567567567599</v>
      </c>
      <c r="W773" s="40">
        <v>7000000</v>
      </c>
      <c r="X773" s="40">
        <v>185360000</v>
      </c>
      <c r="Y773" s="40">
        <v>0</v>
      </c>
    </row>
    <row r="774" spans="1:25" ht="26.25" x14ac:dyDescent="0.25">
      <c r="A774" s="50" t="s">
        <v>1705</v>
      </c>
      <c r="B774" s="51" t="s">
        <v>1706</v>
      </c>
      <c r="C774" s="52">
        <v>1650000000</v>
      </c>
      <c r="D774" s="52">
        <v>0</v>
      </c>
      <c r="E774" s="52">
        <v>0</v>
      </c>
      <c r="F774" s="52">
        <v>400000000</v>
      </c>
      <c r="G774" s="52">
        <v>450000000</v>
      </c>
      <c r="H774" s="52">
        <v>1600000000</v>
      </c>
      <c r="I774" s="52">
        <v>451413000</v>
      </c>
      <c r="J774" s="52">
        <v>451413000</v>
      </c>
      <c r="K774" s="52">
        <v>416413000</v>
      </c>
      <c r="L774" s="52">
        <v>416413000</v>
      </c>
      <c r="M774" s="52">
        <v>127948000</v>
      </c>
      <c r="N774" s="52">
        <v>127948000</v>
      </c>
      <c r="O774" s="52">
        <v>127948000</v>
      </c>
      <c r="P774" s="52">
        <v>127948000</v>
      </c>
      <c r="Q774" s="45">
        <v>1148587000</v>
      </c>
      <c r="R774" s="40">
        <v>71.786687499999999</v>
      </c>
      <c r="S774" s="40">
        <v>1183587000</v>
      </c>
      <c r="T774" s="40">
        <v>73.974187499999999</v>
      </c>
      <c r="U774" s="40">
        <v>1472052000</v>
      </c>
      <c r="V774" s="40">
        <v>92.003249999999994</v>
      </c>
      <c r="W774" s="40">
        <v>35000000</v>
      </c>
      <c r="X774" s="40">
        <v>288465000</v>
      </c>
      <c r="Y774" s="40">
        <v>0</v>
      </c>
    </row>
    <row r="775" spans="1:25" ht="51.75" x14ac:dyDescent="0.25">
      <c r="A775" s="41" t="s">
        <v>1707</v>
      </c>
      <c r="B775" s="46" t="s">
        <v>1708</v>
      </c>
      <c r="C775" s="45">
        <v>1200000000</v>
      </c>
      <c r="D775" s="45">
        <v>0</v>
      </c>
      <c r="E775" s="45">
        <v>0</v>
      </c>
      <c r="F775" s="45">
        <v>400000000</v>
      </c>
      <c r="G775" s="45">
        <v>0</v>
      </c>
      <c r="H775" s="45">
        <v>1600000000</v>
      </c>
      <c r="I775" s="45">
        <v>451413000</v>
      </c>
      <c r="J775" s="45">
        <v>451413000</v>
      </c>
      <c r="K775" s="45">
        <v>416413000</v>
      </c>
      <c r="L775" s="45">
        <v>416413000</v>
      </c>
      <c r="M775" s="45">
        <v>127948000</v>
      </c>
      <c r="N775" s="45">
        <v>127948000</v>
      </c>
      <c r="O775" s="45">
        <v>127948000</v>
      </c>
      <c r="P775" s="45">
        <v>127948000</v>
      </c>
      <c r="Q775" s="45">
        <v>1148587000</v>
      </c>
      <c r="R775" s="40">
        <v>71.786687499999999</v>
      </c>
      <c r="S775" s="40">
        <v>1183587000</v>
      </c>
      <c r="T775" s="40">
        <v>73.974187499999999</v>
      </c>
      <c r="U775" s="40">
        <v>1472052000</v>
      </c>
      <c r="V775" s="40">
        <v>92.003249999999994</v>
      </c>
      <c r="W775" s="40">
        <v>35000000</v>
      </c>
      <c r="X775" s="40">
        <v>288465000</v>
      </c>
      <c r="Y775" s="40">
        <v>0</v>
      </c>
    </row>
    <row r="776" spans="1:25" ht="15.75" x14ac:dyDescent="0.25">
      <c r="A776" s="41" t="s">
        <v>1709</v>
      </c>
      <c r="B776" s="46" t="s">
        <v>1710</v>
      </c>
      <c r="C776" s="45">
        <v>450000000</v>
      </c>
      <c r="D776" s="45">
        <v>0</v>
      </c>
      <c r="E776" s="45">
        <v>0</v>
      </c>
      <c r="F776" s="45">
        <v>0</v>
      </c>
      <c r="G776" s="45">
        <v>450000000</v>
      </c>
      <c r="H776" s="45">
        <v>0</v>
      </c>
      <c r="I776" s="45">
        <v>0</v>
      </c>
      <c r="J776" s="45">
        <v>0</v>
      </c>
      <c r="K776" s="45">
        <v>0</v>
      </c>
      <c r="L776" s="45">
        <v>0</v>
      </c>
      <c r="M776" s="45">
        <v>0</v>
      </c>
      <c r="N776" s="45">
        <v>0</v>
      </c>
      <c r="O776" s="45">
        <v>0</v>
      </c>
      <c r="P776" s="45">
        <v>0</v>
      </c>
      <c r="Q776" s="45">
        <v>0</v>
      </c>
      <c r="R776" s="40">
        <v>0</v>
      </c>
      <c r="S776" s="40">
        <v>0</v>
      </c>
      <c r="T776" s="40">
        <v>0</v>
      </c>
      <c r="U776" s="40">
        <v>0</v>
      </c>
      <c r="V776" s="40">
        <v>0</v>
      </c>
      <c r="W776" s="40">
        <v>0</v>
      </c>
      <c r="X776" s="40">
        <v>0</v>
      </c>
      <c r="Y776" s="40">
        <v>0</v>
      </c>
    </row>
    <row r="777" spans="1:25" ht="15.75" x14ac:dyDescent="0.25">
      <c r="A777" s="47" t="s">
        <v>1711</v>
      </c>
      <c r="B777" s="48" t="s">
        <v>1712</v>
      </c>
      <c r="C777" s="49">
        <v>2776312000</v>
      </c>
      <c r="D777" s="49">
        <v>4099698165</v>
      </c>
      <c r="E777" s="49">
        <v>0</v>
      </c>
      <c r="F777" s="49">
        <v>6000000</v>
      </c>
      <c r="G777" s="49">
        <v>0</v>
      </c>
      <c r="H777" s="49">
        <v>6882010165</v>
      </c>
      <c r="I777" s="49">
        <v>2268905627</v>
      </c>
      <c r="J777" s="49">
        <v>2268905627</v>
      </c>
      <c r="K777" s="49">
        <v>1631041269</v>
      </c>
      <c r="L777" s="49">
        <v>1631041269</v>
      </c>
      <c r="M777" s="49">
        <v>545295519</v>
      </c>
      <c r="N777" s="49">
        <v>545295519</v>
      </c>
      <c r="O777" s="49">
        <v>545295519</v>
      </c>
      <c r="P777" s="49">
        <v>545295519</v>
      </c>
      <c r="Q777" s="45">
        <v>4613104538</v>
      </c>
      <c r="R777" s="40">
        <v>67.031353156973992</v>
      </c>
      <c r="S777" s="40">
        <v>5250968896</v>
      </c>
      <c r="T777" s="40">
        <v>76.299929382623901</v>
      </c>
      <c r="U777" s="40">
        <v>6336714646</v>
      </c>
      <c r="V777" s="40">
        <v>92.076508085192586</v>
      </c>
      <c r="W777" s="40">
        <v>637864358</v>
      </c>
      <c r="X777" s="40">
        <v>1085745750</v>
      </c>
      <c r="Y777" s="40">
        <v>0</v>
      </c>
    </row>
    <row r="778" spans="1:25" ht="51.75" x14ac:dyDescent="0.25">
      <c r="A778" s="50" t="s">
        <v>1713</v>
      </c>
      <c r="B778" s="51" t="s">
        <v>1714</v>
      </c>
      <c r="C778" s="52">
        <v>344280000</v>
      </c>
      <c r="D778" s="52">
        <v>0</v>
      </c>
      <c r="E778" s="52">
        <v>0</v>
      </c>
      <c r="F778" s="52">
        <v>6000000</v>
      </c>
      <c r="G778" s="52">
        <v>0</v>
      </c>
      <c r="H778" s="52">
        <v>350280000</v>
      </c>
      <c r="I778" s="52">
        <v>252360256</v>
      </c>
      <c r="J778" s="52">
        <v>252360256</v>
      </c>
      <c r="K778" s="52">
        <v>232190256</v>
      </c>
      <c r="L778" s="52">
        <v>232190256</v>
      </c>
      <c r="M778" s="52">
        <v>130690256</v>
      </c>
      <c r="N778" s="52">
        <v>130690256</v>
      </c>
      <c r="O778" s="52">
        <v>130690256</v>
      </c>
      <c r="P778" s="52">
        <v>130690256</v>
      </c>
      <c r="Q778" s="45">
        <v>97919744</v>
      </c>
      <c r="R778" s="40">
        <v>27.954705949526097</v>
      </c>
      <c r="S778" s="40">
        <v>118089744</v>
      </c>
      <c r="T778" s="40">
        <v>33.712956491949292</v>
      </c>
      <c r="U778" s="40">
        <v>219589744</v>
      </c>
      <c r="V778" s="40">
        <v>62.689775037113201</v>
      </c>
      <c r="W778" s="40">
        <v>20170000</v>
      </c>
      <c r="X778" s="40">
        <v>101500000</v>
      </c>
      <c r="Y778" s="40">
        <v>0</v>
      </c>
    </row>
    <row r="779" spans="1:25" ht="15.75" x14ac:dyDescent="0.25">
      <c r="A779" s="41" t="s">
        <v>1715</v>
      </c>
      <c r="B779" s="46" t="s">
        <v>1716</v>
      </c>
      <c r="C779" s="45">
        <v>113400000</v>
      </c>
      <c r="D779" s="45">
        <v>0</v>
      </c>
      <c r="E779" s="45">
        <v>0</v>
      </c>
      <c r="F779" s="45">
        <v>0</v>
      </c>
      <c r="G779" s="45">
        <v>0</v>
      </c>
      <c r="H779" s="45">
        <v>113400000</v>
      </c>
      <c r="I779" s="45">
        <v>63249544</v>
      </c>
      <c r="J779" s="45">
        <v>63249544</v>
      </c>
      <c r="K779" s="45">
        <v>63249544</v>
      </c>
      <c r="L779" s="45">
        <v>63249544</v>
      </c>
      <c r="M779" s="45">
        <v>63249544</v>
      </c>
      <c r="N779" s="45">
        <v>63249544</v>
      </c>
      <c r="O779" s="45">
        <v>63249544</v>
      </c>
      <c r="P779" s="45">
        <v>63249544</v>
      </c>
      <c r="Q779" s="45">
        <v>50150456</v>
      </c>
      <c r="R779" s="40">
        <v>44.224388007054699</v>
      </c>
      <c r="S779" s="40">
        <v>50150456</v>
      </c>
      <c r="T779" s="40">
        <v>44.224388007054699</v>
      </c>
      <c r="U779" s="40">
        <v>50150456</v>
      </c>
      <c r="V779" s="40">
        <v>44.224388007054699</v>
      </c>
      <c r="W779" s="40">
        <v>0</v>
      </c>
      <c r="X779" s="40">
        <v>0</v>
      </c>
      <c r="Y779" s="40">
        <v>0</v>
      </c>
    </row>
    <row r="780" spans="1:25" ht="26.25" x14ac:dyDescent="0.25">
      <c r="A780" s="41" t="s">
        <v>1717</v>
      </c>
      <c r="B780" s="46" t="s">
        <v>1718</v>
      </c>
      <c r="C780" s="45">
        <v>61360000</v>
      </c>
      <c r="D780" s="45">
        <v>0</v>
      </c>
      <c r="E780" s="45">
        <v>0</v>
      </c>
      <c r="F780" s="45">
        <v>0</v>
      </c>
      <c r="G780" s="45">
        <v>0</v>
      </c>
      <c r="H780" s="45">
        <v>61360000</v>
      </c>
      <c r="I780" s="45">
        <v>19590712</v>
      </c>
      <c r="J780" s="45">
        <v>19590712</v>
      </c>
      <c r="K780" s="45">
        <v>19590712</v>
      </c>
      <c r="L780" s="45">
        <v>19590712</v>
      </c>
      <c r="M780" s="45">
        <v>19590712</v>
      </c>
      <c r="N780" s="45">
        <v>19590712</v>
      </c>
      <c r="O780" s="45">
        <v>19590712</v>
      </c>
      <c r="P780" s="45">
        <v>19590712</v>
      </c>
      <c r="Q780" s="45">
        <v>41769288</v>
      </c>
      <c r="R780" s="40">
        <v>68.07250325945239</v>
      </c>
      <c r="S780" s="40">
        <v>41769288</v>
      </c>
      <c r="T780" s="40">
        <v>68.07250325945239</v>
      </c>
      <c r="U780" s="40">
        <v>41769288</v>
      </c>
      <c r="V780" s="40">
        <v>68.07250325945239</v>
      </c>
      <c r="W780" s="40">
        <v>0</v>
      </c>
      <c r="X780" s="40">
        <v>0</v>
      </c>
      <c r="Y780" s="40">
        <v>0</v>
      </c>
    </row>
    <row r="781" spans="1:25" ht="26.25" x14ac:dyDescent="0.25">
      <c r="A781" s="41" t="s">
        <v>1719</v>
      </c>
      <c r="B781" s="46" t="s">
        <v>1720</v>
      </c>
      <c r="C781" s="45">
        <v>169520000</v>
      </c>
      <c r="D781" s="45">
        <v>0</v>
      </c>
      <c r="E781" s="45">
        <v>0</v>
      </c>
      <c r="F781" s="45">
        <v>0</v>
      </c>
      <c r="G781" s="45">
        <v>0</v>
      </c>
      <c r="H781" s="45">
        <v>169520000</v>
      </c>
      <c r="I781" s="45">
        <v>169520000</v>
      </c>
      <c r="J781" s="45">
        <v>169520000</v>
      </c>
      <c r="K781" s="45">
        <v>149350000</v>
      </c>
      <c r="L781" s="45">
        <v>149350000</v>
      </c>
      <c r="M781" s="45">
        <v>47850000</v>
      </c>
      <c r="N781" s="45">
        <v>47850000</v>
      </c>
      <c r="O781" s="45">
        <v>47850000</v>
      </c>
      <c r="P781" s="45">
        <v>47850000</v>
      </c>
      <c r="Q781" s="45">
        <v>0</v>
      </c>
      <c r="R781" s="40">
        <v>0</v>
      </c>
      <c r="S781" s="40">
        <v>20170000</v>
      </c>
      <c r="T781" s="40">
        <v>11.898301085417598</v>
      </c>
      <c r="U781" s="40">
        <v>121670000</v>
      </c>
      <c r="V781" s="40">
        <v>71.773242095327987</v>
      </c>
      <c r="W781" s="40">
        <v>20170000</v>
      </c>
      <c r="X781" s="40">
        <v>101500000</v>
      </c>
      <c r="Y781" s="40">
        <v>0</v>
      </c>
    </row>
    <row r="782" spans="1:25" ht="15.75" x14ac:dyDescent="0.25">
      <c r="A782" s="41" t="s">
        <v>1721</v>
      </c>
      <c r="B782" s="46" t="s">
        <v>1722</v>
      </c>
      <c r="C782" s="45">
        <v>0</v>
      </c>
      <c r="D782" s="45">
        <v>0</v>
      </c>
      <c r="E782" s="45">
        <v>0</v>
      </c>
      <c r="F782" s="45">
        <v>6000000</v>
      </c>
      <c r="G782" s="45">
        <v>0</v>
      </c>
      <c r="H782" s="45">
        <v>6000000</v>
      </c>
      <c r="I782" s="45">
        <v>0</v>
      </c>
      <c r="J782" s="45">
        <v>0</v>
      </c>
      <c r="K782" s="45">
        <v>0</v>
      </c>
      <c r="L782" s="45">
        <v>0</v>
      </c>
      <c r="M782" s="45">
        <v>0</v>
      </c>
      <c r="N782" s="45">
        <v>0</v>
      </c>
      <c r="O782" s="45">
        <v>0</v>
      </c>
      <c r="P782" s="45">
        <v>0</v>
      </c>
      <c r="Q782" s="45">
        <v>6000000</v>
      </c>
      <c r="R782" s="40">
        <v>100</v>
      </c>
      <c r="S782" s="40">
        <v>6000000</v>
      </c>
      <c r="T782" s="40">
        <v>100</v>
      </c>
      <c r="U782" s="40">
        <v>6000000</v>
      </c>
      <c r="V782" s="40">
        <v>100</v>
      </c>
      <c r="W782" s="40">
        <v>0</v>
      </c>
      <c r="X782" s="40">
        <v>0</v>
      </c>
      <c r="Y782" s="40">
        <v>0</v>
      </c>
    </row>
    <row r="783" spans="1:25" ht="26.25" x14ac:dyDescent="0.25">
      <c r="A783" s="50" t="s">
        <v>1723</v>
      </c>
      <c r="B783" s="51" t="s">
        <v>1724</v>
      </c>
      <c r="C783" s="52">
        <v>1993592000</v>
      </c>
      <c r="D783" s="52">
        <v>4099698165</v>
      </c>
      <c r="E783" s="52">
        <v>0</v>
      </c>
      <c r="F783" s="52">
        <v>0</v>
      </c>
      <c r="G783" s="52">
        <v>0</v>
      </c>
      <c r="H783" s="52">
        <v>6093290165</v>
      </c>
      <c r="I783" s="52">
        <v>1629666000</v>
      </c>
      <c r="J783" s="52">
        <v>1629666000</v>
      </c>
      <c r="K783" s="52">
        <v>1062954327</v>
      </c>
      <c r="L783" s="52">
        <v>1062954327</v>
      </c>
      <c r="M783" s="52">
        <v>284780577</v>
      </c>
      <c r="N783" s="52">
        <v>284780577</v>
      </c>
      <c r="O783" s="52">
        <v>284780577</v>
      </c>
      <c r="P783" s="52">
        <v>284780577</v>
      </c>
      <c r="Q783" s="45">
        <v>4463624165</v>
      </c>
      <c r="R783" s="40">
        <v>73.254744877228404</v>
      </c>
      <c r="S783" s="40">
        <v>5030335838</v>
      </c>
      <c r="T783" s="40">
        <v>82.555330564993696</v>
      </c>
      <c r="U783" s="40">
        <v>5808509588</v>
      </c>
      <c r="V783" s="40">
        <v>95.326325034777</v>
      </c>
      <c r="W783" s="40">
        <v>566711673</v>
      </c>
      <c r="X783" s="40">
        <v>778173750</v>
      </c>
      <c r="Y783" s="40">
        <v>0</v>
      </c>
    </row>
    <row r="784" spans="1:25" ht="26.25" x14ac:dyDescent="0.25">
      <c r="A784" s="50" t="s">
        <v>1725</v>
      </c>
      <c r="B784" s="51" t="s">
        <v>1726</v>
      </c>
      <c r="C784" s="52">
        <v>0</v>
      </c>
      <c r="D784" s="52">
        <v>900000000</v>
      </c>
      <c r="E784" s="52">
        <v>0</v>
      </c>
      <c r="F784" s="52">
        <v>0</v>
      </c>
      <c r="G784" s="52">
        <v>0</v>
      </c>
      <c r="H784" s="52">
        <v>900000000</v>
      </c>
      <c r="I784" s="52">
        <v>0</v>
      </c>
      <c r="J784" s="52">
        <v>0</v>
      </c>
      <c r="K784" s="52">
        <v>0</v>
      </c>
      <c r="L784" s="52">
        <v>0</v>
      </c>
      <c r="M784" s="52">
        <v>0</v>
      </c>
      <c r="N784" s="52">
        <v>0</v>
      </c>
      <c r="O784" s="52">
        <v>0</v>
      </c>
      <c r="P784" s="52">
        <v>0</v>
      </c>
      <c r="Q784" s="45">
        <v>900000000</v>
      </c>
      <c r="R784" s="40">
        <v>100</v>
      </c>
      <c r="S784" s="40">
        <v>900000000</v>
      </c>
      <c r="T784" s="40">
        <v>100</v>
      </c>
      <c r="U784" s="40">
        <v>900000000</v>
      </c>
      <c r="V784" s="40">
        <v>100</v>
      </c>
      <c r="W784" s="40">
        <v>0</v>
      </c>
      <c r="X784" s="40">
        <v>0</v>
      </c>
      <c r="Y784" s="40">
        <v>0</v>
      </c>
    </row>
    <row r="785" spans="1:25" ht="26.25" x14ac:dyDescent="0.25">
      <c r="A785" s="41" t="s">
        <v>1727</v>
      </c>
      <c r="B785" s="46" t="s">
        <v>1728</v>
      </c>
      <c r="C785" s="45">
        <v>0</v>
      </c>
      <c r="D785" s="45">
        <v>600000000</v>
      </c>
      <c r="E785" s="45">
        <v>0</v>
      </c>
      <c r="F785" s="45">
        <v>0</v>
      </c>
      <c r="G785" s="45">
        <v>0</v>
      </c>
      <c r="H785" s="45">
        <v>600000000</v>
      </c>
      <c r="I785" s="45">
        <v>0</v>
      </c>
      <c r="J785" s="45">
        <v>0</v>
      </c>
      <c r="K785" s="45">
        <v>0</v>
      </c>
      <c r="L785" s="45">
        <v>0</v>
      </c>
      <c r="M785" s="45">
        <v>0</v>
      </c>
      <c r="N785" s="45">
        <v>0</v>
      </c>
      <c r="O785" s="45">
        <v>0</v>
      </c>
      <c r="P785" s="45">
        <v>0</v>
      </c>
      <c r="Q785" s="45">
        <v>600000000</v>
      </c>
      <c r="R785" s="40">
        <v>100</v>
      </c>
      <c r="S785" s="40">
        <v>600000000</v>
      </c>
      <c r="T785" s="40">
        <v>100</v>
      </c>
      <c r="U785" s="40">
        <v>600000000</v>
      </c>
      <c r="V785" s="40">
        <v>100</v>
      </c>
      <c r="W785" s="40">
        <v>0</v>
      </c>
      <c r="X785" s="40">
        <v>0</v>
      </c>
      <c r="Y785" s="40">
        <v>0</v>
      </c>
    </row>
    <row r="786" spans="1:25" ht="26.25" x14ac:dyDescent="0.25">
      <c r="A786" s="41" t="s">
        <v>1729</v>
      </c>
      <c r="B786" s="46" t="s">
        <v>1730</v>
      </c>
      <c r="C786" s="45">
        <v>0</v>
      </c>
      <c r="D786" s="45">
        <v>300000000</v>
      </c>
      <c r="E786" s="45">
        <v>0</v>
      </c>
      <c r="F786" s="45">
        <v>0</v>
      </c>
      <c r="G786" s="45">
        <v>0</v>
      </c>
      <c r="H786" s="45">
        <v>300000000</v>
      </c>
      <c r="I786" s="45">
        <v>0</v>
      </c>
      <c r="J786" s="45">
        <v>0</v>
      </c>
      <c r="K786" s="45">
        <v>0</v>
      </c>
      <c r="L786" s="45">
        <v>0</v>
      </c>
      <c r="M786" s="45">
        <v>0</v>
      </c>
      <c r="N786" s="45">
        <v>0</v>
      </c>
      <c r="O786" s="45">
        <v>0</v>
      </c>
      <c r="P786" s="45">
        <v>0</v>
      </c>
      <c r="Q786" s="45">
        <v>300000000</v>
      </c>
      <c r="R786" s="40">
        <v>100</v>
      </c>
      <c r="S786" s="40">
        <v>300000000</v>
      </c>
      <c r="T786" s="40">
        <v>100</v>
      </c>
      <c r="U786" s="40">
        <v>300000000</v>
      </c>
      <c r="V786" s="40">
        <v>100</v>
      </c>
      <c r="W786" s="40">
        <v>0</v>
      </c>
      <c r="X786" s="40">
        <v>0</v>
      </c>
      <c r="Y786" s="40">
        <v>0</v>
      </c>
    </row>
    <row r="787" spans="1:25" ht="39" x14ac:dyDescent="0.25">
      <c r="A787" s="50" t="s">
        <v>1731</v>
      </c>
      <c r="B787" s="51" t="s">
        <v>1732</v>
      </c>
      <c r="C787" s="52">
        <v>0</v>
      </c>
      <c r="D787" s="52">
        <v>430000000</v>
      </c>
      <c r="E787" s="52">
        <v>0</v>
      </c>
      <c r="F787" s="52">
        <v>0</v>
      </c>
      <c r="G787" s="52">
        <v>0</v>
      </c>
      <c r="H787" s="52">
        <v>430000000</v>
      </c>
      <c r="I787" s="52">
        <v>0</v>
      </c>
      <c r="J787" s="52">
        <v>0</v>
      </c>
      <c r="K787" s="52">
        <v>0</v>
      </c>
      <c r="L787" s="52">
        <v>0</v>
      </c>
      <c r="M787" s="52">
        <v>0</v>
      </c>
      <c r="N787" s="52">
        <v>0</v>
      </c>
      <c r="O787" s="52">
        <v>0</v>
      </c>
      <c r="P787" s="52">
        <v>0</v>
      </c>
      <c r="Q787" s="45">
        <v>430000000</v>
      </c>
      <c r="R787" s="40">
        <v>100</v>
      </c>
      <c r="S787" s="40">
        <v>430000000</v>
      </c>
      <c r="T787" s="40">
        <v>100</v>
      </c>
      <c r="U787" s="40">
        <v>430000000</v>
      </c>
      <c r="V787" s="40">
        <v>100</v>
      </c>
      <c r="W787" s="40">
        <v>0</v>
      </c>
      <c r="X787" s="40">
        <v>0</v>
      </c>
      <c r="Y787" s="40">
        <v>0</v>
      </c>
    </row>
    <row r="788" spans="1:25" ht="26.25" x14ac:dyDescent="0.25">
      <c r="A788" s="41" t="s">
        <v>1733</v>
      </c>
      <c r="B788" s="46" t="s">
        <v>1734</v>
      </c>
      <c r="C788" s="45">
        <v>0</v>
      </c>
      <c r="D788" s="45">
        <v>430000000</v>
      </c>
      <c r="E788" s="45">
        <v>0</v>
      </c>
      <c r="F788" s="45">
        <v>0</v>
      </c>
      <c r="G788" s="45">
        <v>0</v>
      </c>
      <c r="H788" s="45">
        <v>430000000</v>
      </c>
      <c r="I788" s="45">
        <v>0</v>
      </c>
      <c r="J788" s="45">
        <v>0</v>
      </c>
      <c r="K788" s="45">
        <v>0</v>
      </c>
      <c r="L788" s="45">
        <v>0</v>
      </c>
      <c r="M788" s="45">
        <v>0</v>
      </c>
      <c r="N788" s="45">
        <v>0</v>
      </c>
      <c r="O788" s="45">
        <v>0</v>
      </c>
      <c r="P788" s="45">
        <v>0</v>
      </c>
      <c r="Q788" s="45">
        <v>430000000</v>
      </c>
      <c r="R788" s="40">
        <v>100</v>
      </c>
      <c r="S788" s="40">
        <v>430000000</v>
      </c>
      <c r="T788" s="40">
        <v>100</v>
      </c>
      <c r="U788" s="40">
        <v>430000000</v>
      </c>
      <c r="V788" s="40">
        <v>100</v>
      </c>
      <c r="W788" s="40">
        <v>0</v>
      </c>
      <c r="X788" s="40">
        <v>0</v>
      </c>
      <c r="Y788" s="40">
        <v>0</v>
      </c>
    </row>
    <row r="789" spans="1:25" ht="39" x14ac:dyDescent="0.25">
      <c r="A789" s="50" t="s">
        <v>1735</v>
      </c>
      <c r="B789" s="51" t="s">
        <v>1736</v>
      </c>
      <c r="C789" s="52">
        <v>90000000</v>
      </c>
      <c r="D789" s="52">
        <v>0</v>
      </c>
      <c r="E789" s="52">
        <v>0</v>
      </c>
      <c r="F789" s="52">
        <v>0</v>
      </c>
      <c r="G789" s="52">
        <v>0</v>
      </c>
      <c r="H789" s="52">
        <v>90000000</v>
      </c>
      <c r="I789" s="52">
        <v>90000000</v>
      </c>
      <c r="J789" s="52">
        <v>90000000</v>
      </c>
      <c r="K789" s="52">
        <v>72000000</v>
      </c>
      <c r="L789" s="52">
        <v>72000000</v>
      </c>
      <c r="M789" s="52">
        <v>72000000</v>
      </c>
      <c r="N789" s="52">
        <v>72000000</v>
      </c>
      <c r="O789" s="52">
        <v>72000000</v>
      </c>
      <c r="P789" s="52">
        <v>72000000</v>
      </c>
      <c r="Q789" s="45">
        <v>0</v>
      </c>
      <c r="R789" s="40">
        <v>0</v>
      </c>
      <c r="S789" s="40">
        <v>18000000</v>
      </c>
      <c r="T789" s="40">
        <v>20</v>
      </c>
      <c r="U789" s="40">
        <v>18000000</v>
      </c>
      <c r="V789" s="40">
        <v>20</v>
      </c>
      <c r="W789" s="40">
        <v>18000000</v>
      </c>
      <c r="X789" s="40">
        <v>0</v>
      </c>
      <c r="Y789" s="40">
        <v>0</v>
      </c>
    </row>
    <row r="790" spans="1:25" ht="15.75" x14ac:dyDescent="0.25">
      <c r="A790" s="41" t="s">
        <v>1737</v>
      </c>
      <c r="B790" s="46" t="s">
        <v>1738</v>
      </c>
      <c r="C790" s="45">
        <v>90000000</v>
      </c>
      <c r="D790" s="45">
        <v>0</v>
      </c>
      <c r="E790" s="45">
        <v>0</v>
      </c>
      <c r="F790" s="45">
        <v>0</v>
      </c>
      <c r="G790" s="45">
        <v>0</v>
      </c>
      <c r="H790" s="45">
        <v>90000000</v>
      </c>
      <c r="I790" s="45">
        <v>90000000</v>
      </c>
      <c r="J790" s="45">
        <v>90000000</v>
      </c>
      <c r="K790" s="45">
        <v>72000000</v>
      </c>
      <c r="L790" s="45">
        <v>72000000</v>
      </c>
      <c r="M790" s="45">
        <v>72000000</v>
      </c>
      <c r="N790" s="45">
        <v>72000000</v>
      </c>
      <c r="O790" s="45">
        <v>72000000</v>
      </c>
      <c r="P790" s="45">
        <v>72000000</v>
      </c>
      <c r="Q790" s="45">
        <v>0</v>
      </c>
      <c r="R790" s="40">
        <v>0</v>
      </c>
      <c r="S790" s="40">
        <v>18000000</v>
      </c>
      <c r="T790" s="40">
        <v>20</v>
      </c>
      <c r="U790" s="40">
        <v>18000000</v>
      </c>
      <c r="V790" s="40">
        <v>20</v>
      </c>
      <c r="W790" s="40">
        <v>18000000</v>
      </c>
      <c r="X790" s="40">
        <v>0</v>
      </c>
      <c r="Y790" s="40">
        <v>0</v>
      </c>
    </row>
    <row r="791" spans="1:25" ht="39" x14ac:dyDescent="0.25">
      <c r="A791" s="50" t="s">
        <v>1739</v>
      </c>
      <c r="B791" s="51" t="s">
        <v>1740</v>
      </c>
      <c r="C791" s="52">
        <v>0</v>
      </c>
      <c r="D791" s="52">
        <v>50000000</v>
      </c>
      <c r="E791" s="52">
        <v>0</v>
      </c>
      <c r="F791" s="52">
        <v>0</v>
      </c>
      <c r="G791" s="52">
        <v>0</v>
      </c>
      <c r="H791" s="52">
        <v>50000000</v>
      </c>
      <c r="I791" s="52">
        <v>0</v>
      </c>
      <c r="J791" s="52">
        <v>0</v>
      </c>
      <c r="K791" s="52">
        <v>0</v>
      </c>
      <c r="L791" s="52">
        <v>0</v>
      </c>
      <c r="M791" s="52">
        <v>0</v>
      </c>
      <c r="N791" s="52">
        <v>0</v>
      </c>
      <c r="O791" s="52">
        <v>0</v>
      </c>
      <c r="P791" s="52">
        <v>0</v>
      </c>
      <c r="Q791" s="45">
        <v>50000000</v>
      </c>
      <c r="R791" s="40">
        <v>100</v>
      </c>
      <c r="S791" s="40">
        <v>50000000</v>
      </c>
      <c r="T791" s="40">
        <v>100</v>
      </c>
      <c r="U791" s="40">
        <v>50000000</v>
      </c>
      <c r="V791" s="40">
        <v>100</v>
      </c>
      <c r="W791" s="40">
        <v>0</v>
      </c>
      <c r="X791" s="40">
        <v>0</v>
      </c>
      <c r="Y791" s="40">
        <v>0</v>
      </c>
    </row>
    <row r="792" spans="1:25" ht="26.25" x14ac:dyDescent="0.25">
      <c r="A792" s="41" t="s">
        <v>1741</v>
      </c>
      <c r="B792" s="46" t="s">
        <v>1742</v>
      </c>
      <c r="C792" s="45">
        <v>0</v>
      </c>
      <c r="D792" s="45">
        <v>50000000</v>
      </c>
      <c r="E792" s="45">
        <v>0</v>
      </c>
      <c r="F792" s="45">
        <v>0</v>
      </c>
      <c r="G792" s="45">
        <v>0</v>
      </c>
      <c r="H792" s="45">
        <v>50000000</v>
      </c>
      <c r="I792" s="45">
        <v>0</v>
      </c>
      <c r="J792" s="45">
        <v>0</v>
      </c>
      <c r="K792" s="45">
        <v>0</v>
      </c>
      <c r="L792" s="45">
        <v>0</v>
      </c>
      <c r="M792" s="45">
        <v>0</v>
      </c>
      <c r="N792" s="45">
        <v>0</v>
      </c>
      <c r="O792" s="45">
        <v>0</v>
      </c>
      <c r="P792" s="45">
        <v>0</v>
      </c>
      <c r="Q792" s="45">
        <v>50000000</v>
      </c>
      <c r="R792" s="40">
        <v>100</v>
      </c>
      <c r="S792" s="40">
        <v>50000000</v>
      </c>
      <c r="T792" s="40">
        <v>100</v>
      </c>
      <c r="U792" s="40">
        <v>50000000</v>
      </c>
      <c r="V792" s="40">
        <v>100</v>
      </c>
      <c r="W792" s="40">
        <v>0</v>
      </c>
      <c r="X792" s="40">
        <v>0</v>
      </c>
      <c r="Y792" s="40">
        <v>0</v>
      </c>
    </row>
    <row r="793" spans="1:25" ht="51.75" x14ac:dyDescent="0.25">
      <c r="A793" s="50" t="s">
        <v>1743</v>
      </c>
      <c r="B793" s="51" t="s">
        <v>1744</v>
      </c>
      <c r="C793" s="52">
        <v>1903592000</v>
      </c>
      <c r="D793" s="52">
        <v>2269698165</v>
      </c>
      <c r="E793" s="52">
        <v>0</v>
      </c>
      <c r="F793" s="52">
        <v>0</v>
      </c>
      <c r="G793" s="52">
        <v>0</v>
      </c>
      <c r="H793" s="52">
        <v>4173290165</v>
      </c>
      <c r="I793" s="52">
        <v>1539666000</v>
      </c>
      <c r="J793" s="52">
        <v>1539666000</v>
      </c>
      <c r="K793" s="52">
        <v>990954327</v>
      </c>
      <c r="L793" s="52">
        <v>990954327</v>
      </c>
      <c r="M793" s="52">
        <v>212780577</v>
      </c>
      <c r="N793" s="52">
        <v>212780577</v>
      </c>
      <c r="O793" s="52">
        <v>212780577</v>
      </c>
      <c r="P793" s="52">
        <v>212780577</v>
      </c>
      <c r="Q793" s="45">
        <v>2633624165</v>
      </c>
      <c r="R793" s="40">
        <v>63.1066631092976</v>
      </c>
      <c r="S793" s="40">
        <v>3182335838</v>
      </c>
      <c r="T793" s="40">
        <v>76.254842394837397</v>
      </c>
      <c r="U793" s="40">
        <v>3960509588</v>
      </c>
      <c r="V793" s="40">
        <v>94.901371134350498</v>
      </c>
      <c r="W793" s="40">
        <v>548711673</v>
      </c>
      <c r="X793" s="40">
        <v>778173750</v>
      </c>
      <c r="Y793" s="40">
        <v>0</v>
      </c>
    </row>
    <row r="794" spans="1:25" ht="26.25" x14ac:dyDescent="0.25">
      <c r="A794" s="41" t="s">
        <v>1745</v>
      </c>
      <c r="B794" s="46" t="s">
        <v>1746</v>
      </c>
      <c r="C794" s="45">
        <v>293592000</v>
      </c>
      <c r="D794" s="45">
        <v>0</v>
      </c>
      <c r="E794" s="45">
        <v>0</v>
      </c>
      <c r="F794" s="45">
        <v>0</v>
      </c>
      <c r="G794" s="45">
        <v>0</v>
      </c>
      <c r="H794" s="45">
        <v>293592000</v>
      </c>
      <c r="I794" s="45">
        <v>290185000</v>
      </c>
      <c r="J794" s="45">
        <v>290185000</v>
      </c>
      <c r="K794" s="45">
        <v>290185000</v>
      </c>
      <c r="L794" s="45">
        <v>290185000</v>
      </c>
      <c r="M794" s="45">
        <v>105140000</v>
      </c>
      <c r="N794" s="45">
        <v>105140000</v>
      </c>
      <c r="O794" s="45">
        <v>105140000</v>
      </c>
      <c r="P794" s="45">
        <v>105140000</v>
      </c>
      <c r="Q794" s="45">
        <v>3407000</v>
      </c>
      <c r="R794" s="40">
        <v>1.16045396332325</v>
      </c>
      <c r="S794" s="40">
        <v>3407000</v>
      </c>
      <c r="T794" s="40">
        <v>1.16045396332325</v>
      </c>
      <c r="U794" s="40">
        <v>188452000</v>
      </c>
      <c r="V794" s="40">
        <v>64.188397504019193</v>
      </c>
      <c r="W794" s="40">
        <v>0</v>
      </c>
      <c r="X794" s="40">
        <v>185045000</v>
      </c>
      <c r="Y794" s="40">
        <v>0</v>
      </c>
    </row>
    <row r="795" spans="1:25" ht="39" x14ac:dyDescent="0.25">
      <c r="A795" s="41" t="s">
        <v>1747</v>
      </c>
      <c r="B795" s="46" t="s">
        <v>1748</v>
      </c>
      <c r="C795" s="45">
        <v>232648000</v>
      </c>
      <c r="D795" s="45">
        <v>0</v>
      </c>
      <c r="E795" s="45">
        <v>0</v>
      </c>
      <c r="F795" s="45">
        <v>0</v>
      </c>
      <c r="G795" s="45">
        <v>0</v>
      </c>
      <c r="H795" s="45">
        <v>232648000</v>
      </c>
      <c r="I795" s="45">
        <v>226494000</v>
      </c>
      <c r="J795" s="45">
        <v>226494000</v>
      </c>
      <c r="K795" s="45">
        <v>210043500</v>
      </c>
      <c r="L795" s="45">
        <v>210043500</v>
      </c>
      <c r="M795" s="45">
        <v>62847500</v>
      </c>
      <c r="N795" s="45">
        <v>62847500</v>
      </c>
      <c r="O795" s="45">
        <v>62847500</v>
      </c>
      <c r="P795" s="45">
        <v>62847500</v>
      </c>
      <c r="Q795" s="45">
        <v>6154000</v>
      </c>
      <c r="R795" s="40">
        <v>2.6451978955331703</v>
      </c>
      <c r="S795" s="40">
        <v>22604500</v>
      </c>
      <c r="T795" s="40">
        <v>9.7161806677899705</v>
      </c>
      <c r="U795" s="40">
        <v>169800500</v>
      </c>
      <c r="V795" s="40">
        <v>72.986013204497795</v>
      </c>
      <c r="W795" s="40">
        <v>16450500</v>
      </c>
      <c r="X795" s="40">
        <v>147196000</v>
      </c>
      <c r="Y795" s="40">
        <v>0</v>
      </c>
    </row>
    <row r="796" spans="1:25" ht="39" x14ac:dyDescent="0.25">
      <c r="A796" s="41" t="s">
        <v>1749</v>
      </c>
      <c r="B796" s="46" t="s">
        <v>1750</v>
      </c>
      <c r="C796" s="45">
        <v>50000000</v>
      </c>
      <c r="D796" s="45">
        <v>0</v>
      </c>
      <c r="E796" s="45">
        <v>0</v>
      </c>
      <c r="F796" s="45">
        <v>0</v>
      </c>
      <c r="G796" s="45">
        <v>0</v>
      </c>
      <c r="H796" s="45">
        <v>50000000</v>
      </c>
      <c r="I796" s="45">
        <v>0</v>
      </c>
      <c r="J796" s="45">
        <v>0</v>
      </c>
      <c r="K796" s="45">
        <v>0</v>
      </c>
      <c r="L796" s="45">
        <v>0</v>
      </c>
      <c r="M796" s="45">
        <v>0</v>
      </c>
      <c r="N796" s="45">
        <v>0</v>
      </c>
      <c r="O796" s="45">
        <v>0</v>
      </c>
      <c r="P796" s="45">
        <v>0</v>
      </c>
      <c r="Q796" s="45">
        <v>50000000</v>
      </c>
      <c r="R796" s="40">
        <v>100</v>
      </c>
      <c r="S796" s="40">
        <v>50000000</v>
      </c>
      <c r="T796" s="40">
        <v>100</v>
      </c>
      <c r="U796" s="40">
        <v>50000000</v>
      </c>
      <c r="V796" s="40">
        <v>100</v>
      </c>
      <c r="W796" s="40">
        <v>0</v>
      </c>
      <c r="X796" s="40">
        <v>0</v>
      </c>
      <c r="Y796" s="40">
        <v>0</v>
      </c>
    </row>
    <row r="797" spans="1:25" ht="26.25" x14ac:dyDescent="0.25">
      <c r="A797" s="41" t="s">
        <v>1751</v>
      </c>
      <c r="B797" s="46" t="s">
        <v>1752</v>
      </c>
      <c r="C797" s="45">
        <v>962000000</v>
      </c>
      <c r="D797" s="45">
        <v>0</v>
      </c>
      <c r="E797" s="45">
        <v>0</v>
      </c>
      <c r="F797" s="45">
        <v>0</v>
      </c>
      <c r="G797" s="45">
        <v>0</v>
      </c>
      <c r="H797" s="45">
        <v>962000000</v>
      </c>
      <c r="I797" s="45">
        <v>880000000</v>
      </c>
      <c r="J797" s="45">
        <v>880000000</v>
      </c>
      <c r="K797" s="45">
        <v>391636827</v>
      </c>
      <c r="L797" s="45">
        <v>391636827</v>
      </c>
      <c r="M797" s="45">
        <v>44793077</v>
      </c>
      <c r="N797" s="45">
        <v>44793077</v>
      </c>
      <c r="O797" s="45">
        <v>44793077</v>
      </c>
      <c r="P797" s="45">
        <v>44793077</v>
      </c>
      <c r="Q797" s="45">
        <v>82000000</v>
      </c>
      <c r="R797" s="40">
        <v>8.5239085239085206</v>
      </c>
      <c r="S797" s="40">
        <v>570363173</v>
      </c>
      <c r="T797" s="40">
        <v>59.289311122661097</v>
      </c>
      <c r="U797" s="40">
        <v>917206923</v>
      </c>
      <c r="V797" s="40">
        <v>95.343754989604989</v>
      </c>
      <c r="W797" s="40">
        <v>488363173</v>
      </c>
      <c r="X797" s="40">
        <v>346843750</v>
      </c>
      <c r="Y797" s="40">
        <v>0</v>
      </c>
    </row>
    <row r="798" spans="1:25" ht="15.75" x14ac:dyDescent="0.25">
      <c r="A798" s="41" t="s">
        <v>1753</v>
      </c>
      <c r="B798" s="46" t="s">
        <v>1754</v>
      </c>
      <c r="C798" s="45">
        <v>365352000</v>
      </c>
      <c r="D798" s="45">
        <v>0</v>
      </c>
      <c r="E798" s="45">
        <v>0</v>
      </c>
      <c r="F798" s="45">
        <v>0</v>
      </c>
      <c r="G798" s="45">
        <v>0</v>
      </c>
      <c r="H798" s="45">
        <v>365352000</v>
      </c>
      <c r="I798" s="45">
        <v>142987000</v>
      </c>
      <c r="J798" s="45">
        <v>142987000</v>
      </c>
      <c r="K798" s="45">
        <v>99089000</v>
      </c>
      <c r="L798" s="45">
        <v>99089000</v>
      </c>
      <c r="M798" s="45">
        <v>0</v>
      </c>
      <c r="N798" s="45">
        <v>0</v>
      </c>
      <c r="O798" s="45">
        <v>0</v>
      </c>
      <c r="P798" s="45">
        <v>0</v>
      </c>
      <c r="Q798" s="45">
        <v>222365000</v>
      </c>
      <c r="R798" s="40">
        <v>60.863222317107905</v>
      </c>
      <c r="S798" s="40">
        <v>266263000</v>
      </c>
      <c r="T798" s="40">
        <v>72.8784843110206</v>
      </c>
      <c r="U798" s="40">
        <v>365352000</v>
      </c>
      <c r="V798" s="40">
        <v>100</v>
      </c>
      <c r="W798" s="40">
        <v>43898000</v>
      </c>
      <c r="X798" s="40">
        <v>99089000</v>
      </c>
      <c r="Y798" s="40">
        <v>0</v>
      </c>
    </row>
    <row r="799" spans="1:25" ht="39" x14ac:dyDescent="0.25">
      <c r="A799" s="41" t="s">
        <v>1755</v>
      </c>
      <c r="B799" s="46" t="s">
        <v>1756</v>
      </c>
      <c r="C799" s="45">
        <v>0</v>
      </c>
      <c r="D799" s="45">
        <v>2234263703</v>
      </c>
      <c r="E799" s="45">
        <v>0</v>
      </c>
      <c r="F799" s="45">
        <v>0</v>
      </c>
      <c r="G799" s="45">
        <v>0</v>
      </c>
      <c r="H799" s="45">
        <v>2234263703</v>
      </c>
      <c r="I799" s="45">
        <v>0</v>
      </c>
      <c r="J799" s="45">
        <v>0</v>
      </c>
      <c r="K799" s="45">
        <v>0</v>
      </c>
      <c r="L799" s="45">
        <v>0</v>
      </c>
      <c r="M799" s="45">
        <v>0</v>
      </c>
      <c r="N799" s="45">
        <v>0</v>
      </c>
      <c r="O799" s="45">
        <v>0</v>
      </c>
      <c r="P799" s="45">
        <v>0</v>
      </c>
      <c r="Q799" s="45">
        <v>2234263703</v>
      </c>
      <c r="R799" s="40">
        <v>100</v>
      </c>
      <c r="S799" s="40">
        <v>2234263703</v>
      </c>
      <c r="T799" s="40">
        <v>100</v>
      </c>
      <c r="U799" s="40">
        <v>2234263703</v>
      </c>
      <c r="V799" s="40">
        <v>100</v>
      </c>
      <c r="W799" s="40">
        <v>0</v>
      </c>
      <c r="X799" s="40">
        <v>0</v>
      </c>
      <c r="Y799" s="40">
        <v>0</v>
      </c>
    </row>
    <row r="800" spans="1:25" ht="39" x14ac:dyDescent="0.25">
      <c r="A800" s="41" t="s">
        <v>1757</v>
      </c>
      <c r="B800" s="46" t="s">
        <v>1758</v>
      </c>
      <c r="C800" s="45">
        <v>0</v>
      </c>
      <c r="D800" s="45">
        <v>35434462</v>
      </c>
      <c r="E800" s="45">
        <v>0</v>
      </c>
      <c r="F800" s="45">
        <v>0</v>
      </c>
      <c r="G800" s="45">
        <v>0</v>
      </c>
      <c r="H800" s="45">
        <v>35434462</v>
      </c>
      <c r="I800" s="45">
        <v>0</v>
      </c>
      <c r="J800" s="45">
        <v>0</v>
      </c>
      <c r="K800" s="45">
        <v>0</v>
      </c>
      <c r="L800" s="45">
        <v>0</v>
      </c>
      <c r="M800" s="45">
        <v>0</v>
      </c>
      <c r="N800" s="45">
        <v>0</v>
      </c>
      <c r="O800" s="45">
        <v>0</v>
      </c>
      <c r="P800" s="45">
        <v>0</v>
      </c>
      <c r="Q800" s="45">
        <v>35434462</v>
      </c>
      <c r="R800" s="40">
        <v>100</v>
      </c>
      <c r="S800" s="40">
        <v>35434462</v>
      </c>
      <c r="T800" s="40">
        <v>100</v>
      </c>
      <c r="U800" s="40">
        <v>35434462</v>
      </c>
      <c r="V800" s="40">
        <v>100</v>
      </c>
      <c r="W800" s="40">
        <v>0</v>
      </c>
      <c r="X800" s="40">
        <v>0</v>
      </c>
      <c r="Y800" s="40">
        <v>0</v>
      </c>
    </row>
    <row r="801" spans="1:25" ht="26.25" x14ac:dyDescent="0.25">
      <c r="A801" s="50" t="s">
        <v>1759</v>
      </c>
      <c r="B801" s="51" t="s">
        <v>1760</v>
      </c>
      <c r="C801" s="52">
        <v>0</v>
      </c>
      <c r="D801" s="52">
        <v>450000000</v>
      </c>
      <c r="E801" s="52">
        <v>0</v>
      </c>
      <c r="F801" s="52">
        <v>0</v>
      </c>
      <c r="G801" s="52">
        <v>0</v>
      </c>
      <c r="H801" s="52">
        <v>450000000</v>
      </c>
      <c r="I801" s="52">
        <v>0</v>
      </c>
      <c r="J801" s="52">
        <v>0</v>
      </c>
      <c r="K801" s="52">
        <v>0</v>
      </c>
      <c r="L801" s="52">
        <v>0</v>
      </c>
      <c r="M801" s="52">
        <v>0</v>
      </c>
      <c r="N801" s="52">
        <v>0</v>
      </c>
      <c r="O801" s="52">
        <v>0</v>
      </c>
      <c r="P801" s="52">
        <v>0</v>
      </c>
      <c r="Q801" s="45">
        <v>450000000</v>
      </c>
      <c r="R801" s="40">
        <v>100</v>
      </c>
      <c r="S801" s="40">
        <v>450000000</v>
      </c>
      <c r="T801" s="40">
        <v>100</v>
      </c>
      <c r="U801" s="40">
        <v>450000000</v>
      </c>
      <c r="V801" s="40">
        <v>100</v>
      </c>
      <c r="W801" s="40">
        <v>0</v>
      </c>
      <c r="X801" s="40">
        <v>0</v>
      </c>
      <c r="Y801" s="40">
        <v>0</v>
      </c>
    </row>
    <row r="802" spans="1:25" ht="26.25" x14ac:dyDescent="0.25">
      <c r="A802" s="41" t="s">
        <v>1761</v>
      </c>
      <c r="B802" s="46" t="s">
        <v>1762</v>
      </c>
      <c r="C802" s="45">
        <v>0</v>
      </c>
      <c r="D802" s="45">
        <v>450000000</v>
      </c>
      <c r="E802" s="45">
        <v>0</v>
      </c>
      <c r="F802" s="45">
        <v>0</v>
      </c>
      <c r="G802" s="45">
        <v>0</v>
      </c>
      <c r="H802" s="45">
        <v>450000000</v>
      </c>
      <c r="I802" s="45">
        <v>0</v>
      </c>
      <c r="J802" s="45">
        <v>0</v>
      </c>
      <c r="K802" s="45">
        <v>0</v>
      </c>
      <c r="L802" s="45">
        <v>0</v>
      </c>
      <c r="M802" s="45">
        <v>0</v>
      </c>
      <c r="N802" s="45">
        <v>0</v>
      </c>
      <c r="O802" s="45">
        <v>0</v>
      </c>
      <c r="P802" s="45">
        <v>0</v>
      </c>
      <c r="Q802" s="45">
        <v>450000000</v>
      </c>
      <c r="R802" s="40">
        <v>100</v>
      </c>
      <c r="S802" s="40">
        <v>450000000</v>
      </c>
      <c r="T802" s="40">
        <v>100</v>
      </c>
      <c r="U802" s="40">
        <v>450000000</v>
      </c>
      <c r="V802" s="40">
        <v>100</v>
      </c>
      <c r="W802" s="40">
        <v>0</v>
      </c>
      <c r="X802" s="40">
        <v>0</v>
      </c>
      <c r="Y802" s="40">
        <v>0</v>
      </c>
    </row>
    <row r="803" spans="1:25" ht="26.25" x14ac:dyDescent="0.25">
      <c r="A803" s="50" t="s">
        <v>1763</v>
      </c>
      <c r="B803" s="51" t="s">
        <v>1377</v>
      </c>
      <c r="C803" s="52">
        <v>438440000</v>
      </c>
      <c r="D803" s="52">
        <v>0</v>
      </c>
      <c r="E803" s="52">
        <v>0</v>
      </c>
      <c r="F803" s="52">
        <v>0</v>
      </c>
      <c r="G803" s="52">
        <v>0</v>
      </c>
      <c r="H803" s="52">
        <v>438440000</v>
      </c>
      <c r="I803" s="52">
        <v>386879371</v>
      </c>
      <c r="J803" s="52">
        <v>386879371</v>
      </c>
      <c r="K803" s="52">
        <v>335896686</v>
      </c>
      <c r="L803" s="52">
        <v>335896686</v>
      </c>
      <c r="M803" s="52">
        <v>129824686</v>
      </c>
      <c r="N803" s="52">
        <v>129824686</v>
      </c>
      <c r="O803" s="52">
        <v>129824686</v>
      </c>
      <c r="P803" s="52">
        <v>129824686</v>
      </c>
      <c r="Q803" s="45">
        <v>51560629</v>
      </c>
      <c r="R803" s="40">
        <v>11.7600193869173</v>
      </c>
      <c r="S803" s="40">
        <v>102543314</v>
      </c>
      <c r="T803" s="40">
        <v>23.388220509077602</v>
      </c>
      <c r="U803" s="40">
        <v>308615314</v>
      </c>
      <c r="V803" s="40">
        <v>70.389406532250689</v>
      </c>
      <c r="W803" s="40">
        <v>50982685</v>
      </c>
      <c r="X803" s="40">
        <v>206072000</v>
      </c>
      <c r="Y803" s="40">
        <v>0</v>
      </c>
    </row>
    <row r="804" spans="1:25" ht="26.25" x14ac:dyDescent="0.25">
      <c r="A804" s="50" t="s">
        <v>1764</v>
      </c>
      <c r="B804" s="51" t="s">
        <v>1765</v>
      </c>
      <c r="C804" s="52">
        <v>80000000</v>
      </c>
      <c r="D804" s="52">
        <v>0</v>
      </c>
      <c r="E804" s="52">
        <v>0</v>
      </c>
      <c r="F804" s="52">
        <v>0</v>
      </c>
      <c r="G804" s="52">
        <v>0</v>
      </c>
      <c r="H804" s="52">
        <v>80000000</v>
      </c>
      <c r="I804" s="52">
        <v>35000000</v>
      </c>
      <c r="J804" s="52">
        <v>35000000</v>
      </c>
      <c r="K804" s="52">
        <v>0</v>
      </c>
      <c r="L804" s="52">
        <v>0</v>
      </c>
      <c r="M804" s="52">
        <v>0</v>
      </c>
      <c r="N804" s="52">
        <v>0</v>
      </c>
      <c r="O804" s="52">
        <v>0</v>
      </c>
      <c r="P804" s="52">
        <v>0</v>
      </c>
      <c r="Q804" s="45">
        <v>45000000</v>
      </c>
      <c r="R804" s="40">
        <v>56.25</v>
      </c>
      <c r="S804" s="40">
        <v>80000000</v>
      </c>
      <c r="T804" s="40">
        <v>100</v>
      </c>
      <c r="U804" s="40">
        <v>80000000</v>
      </c>
      <c r="V804" s="40">
        <v>100</v>
      </c>
      <c r="W804" s="40">
        <v>35000000</v>
      </c>
      <c r="X804" s="40">
        <v>0</v>
      </c>
      <c r="Y804" s="40">
        <v>0</v>
      </c>
    </row>
    <row r="805" spans="1:25" ht="15.75" x14ac:dyDescent="0.25">
      <c r="A805" s="41" t="s">
        <v>1766</v>
      </c>
      <c r="B805" s="46" t="s">
        <v>1767</v>
      </c>
      <c r="C805" s="45">
        <v>35000000</v>
      </c>
      <c r="D805" s="45">
        <v>0</v>
      </c>
      <c r="E805" s="45">
        <v>0</v>
      </c>
      <c r="F805" s="45">
        <v>0</v>
      </c>
      <c r="G805" s="45">
        <v>0</v>
      </c>
      <c r="H805" s="45">
        <v>35000000</v>
      </c>
      <c r="I805" s="45">
        <v>35000000</v>
      </c>
      <c r="J805" s="45">
        <v>35000000</v>
      </c>
      <c r="K805" s="45">
        <v>0</v>
      </c>
      <c r="L805" s="45">
        <v>0</v>
      </c>
      <c r="M805" s="45">
        <v>0</v>
      </c>
      <c r="N805" s="45">
        <v>0</v>
      </c>
      <c r="O805" s="45">
        <v>0</v>
      </c>
      <c r="P805" s="45">
        <v>0</v>
      </c>
      <c r="Q805" s="45">
        <v>0</v>
      </c>
      <c r="R805" s="40">
        <v>0</v>
      </c>
      <c r="S805" s="40">
        <v>35000000</v>
      </c>
      <c r="T805" s="40">
        <v>100</v>
      </c>
      <c r="U805" s="40">
        <v>35000000</v>
      </c>
      <c r="V805" s="40">
        <v>100</v>
      </c>
      <c r="W805" s="40">
        <v>35000000</v>
      </c>
      <c r="X805" s="40">
        <v>0</v>
      </c>
      <c r="Y805" s="40">
        <v>0</v>
      </c>
    </row>
    <row r="806" spans="1:25" ht="26.25" x14ac:dyDescent="0.25">
      <c r="A806" s="41" t="s">
        <v>1768</v>
      </c>
      <c r="B806" s="46" t="s">
        <v>1769</v>
      </c>
      <c r="C806" s="45">
        <v>45000000</v>
      </c>
      <c r="D806" s="45">
        <v>0</v>
      </c>
      <c r="E806" s="45">
        <v>0</v>
      </c>
      <c r="F806" s="45">
        <v>0</v>
      </c>
      <c r="G806" s="45">
        <v>0</v>
      </c>
      <c r="H806" s="45">
        <v>45000000</v>
      </c>
      <c r="I806" s="45">
        <v>0</v>
      </c>
      <c r="J806" s="45">
        <v>0</v>
      </c>
      <c r="K806" s="45">
        <v>0</v>
      </c>
      <c r="L806" s="45">
        <v>0</v>
      </c>
      <c r="M806" s="45">
        <v>0</v>
      </c>
      <c r="N806" s="45">
        <v>0</v>
      </c>
      <c r="O806" s="45">
        <v>0</v>
      </c>
      <c r="P806" s="45">
        <v>0</v>
      </c>
      <c r="Q806" s="45">
        <v>45000000</v>
      </c>
      <c r="R806" s="40">
        <v>100</v>
      </c>
      <c r="S806" s="40">
        <v>45000000</v>
      </c>
      <c r="T806" s="40">
        <v>100</v>
      </c>
      <c r="U806" s="40">
        <v>45000000</v>
      </c>
      <c r="V806" s="40">
        <v>100</v>
      </c>
      <c r="W806" s="40">
        <v>0</v>
      </c>
      <c r="X806" s="40">
        <v>0</v>
      </c>
      <c r="Y806" s="40">
        <v>0</v>
      </c>
    </row>
    <row r="807" spans="1:25" ht="26.25" x14ac:dyDescent="0.25">
      <c r="A807" s="50" t="s">
        <v>1770</v>
      </c>
      <c r="B807" s="51" t="s">
        <v>1771</v>
      </c>
      <c r="C807" s="52">
        <v>358440000</v>
      </c>
      <c r="D807" s="52">
        <v>0</v>
      </c>
      <c r="E807" s="52">
        <v>0</v>
      </c>
      <c r="F807" s="52">
        <v>0</v>
      </c>
      <c r="G807" s="52">
        <v>0</v>
      </c>
      <c r="H807" s="52">
        <v>358440000</v>
      </c>
      <c r="I807" s="52">
        <v>351879371</v>
      </c>
      <c r="J807" s="52">
        <v>351879371</v>
      </c>
      <c r="K807" s="52">
        <v>335896686</v>
      </c>
      <c r="L807" s="52">
        <v>335896686</v>
      </c>
      <c r="M807" s="52">
        <v>129824686</v>
      </c>
      <c r="N807" s="52">
        <v>129824686</v>
      </c>
      <c r="O807" s="52">
        <v>129824686</v>
      </c>
      <c r="P807" s="52">
        <v>129824686</v>
      </c>
      <c r="Q807" s="45">
        <v>6560629</v>
      </c>
      <c r="R807" s="40">
        <v>1.8303283673697099</v>
      </c>
      <c r="S807" s="40">
        <v>22543314</v>
      </c>
      <c r="T807" s="40">
        <v>6.2892852360227689</v>
      </c>
      <c r="U807" s="40">
        <v>228615314</v>
      </c>
      <c r="V807" s="40">
        <v>63.780636647695594</v>
      </c>
      <c r="W807" s="40">
        <v>15982685</v>
      </c>
      <c r="X807" s="40">
        <v>206072000</v>
      </c>
      <c r="Y807" s="40">
        <v>0</v>
      </c>
    </row>
    <row r="808" spans="1:25" ht="39" x14ac:dyDescent="0.25">
      <c r="A808" s="41" t="s">
        <v>1772</v>
      </c>
      <c r="B808" s="46" t="s">
        <v>1773</v>
      </c>
      <c r="C808" s="45">
        <v>358440000</v>
      </c>
      <c r="D808" s="45">
        <v>0</v>
      </c>
      <c r="E808" s="45">
        <v>0</v>
      </c>
      <c r="F808" s="45">
        <v>0</v>
      </c>
      <c r="G808" s="45">
        <v>0</v>
      </c>
      <c r="H808" s="45">
        <v>358440000</v>
      </c>
      <c r="I808" s="45">
        <v>351879371</v>
      </c>
      <c r="J808" s="45">
        <v>351879371</v>
      </c>
      <c r="K808" s="45">
        <v>335896686</v>
      </c>
      <c r="L808" s="45">
        <v>335896686</v>
      </c>
      <c r="M808" s="45">
        <v>129824686</v>
      </c>
      <c r="N808" s="45">
        <v>129824686</v>
      </c>
      <c r="O808" s="45">
        <v>129824686</v>
      </c>
      <c r="P808" s="45">
        <v>129824686</v>
      </c>
      <c r="Q808" s="45">
        <v>6560629</v>
      </c>
      <c r="R808" s="40">
        <v>1.8303283673697099</v>
      </c>
      <c r="S808" s="40">
        <v>22543314</v>
      </c>
      <c r="T808" s="40">
        <v>6.2892852360227689</v>
      </c>
      <c r="U808" s="40">
        <v>228615314</v>
      </c>
      <c r="V808" s="40">
        <v>63.780636647695594</v>
      </c>
      <c r="W808" s="40">
        <v>15982685</v>
      </c>
      <c r="X808" s="40">
        <v>206072000</v>
      </c>
      <c r="Y808" s="40">
        <v>0</v>
      </c>
    </row>
    <row r="809" spans="1:25" x14ac:dyDescent="0.25">
      <c r="A809" s="64"/>
    </row>
    <row r="810" spans="1:25" x14ac:dyDescent="0.25">
      <c r="A810" s="64"/>
    </row>
    <row r="811" spans="1:25" x14ac:dyDescent="0.25">
      <c r="A811" s="64"/>
    </row>
    <row r="812" spans="1:25" x14ac:dyDescent="0.25">
      <c r="A812" s="64"/>
    </row>
    <row r="813" spans="1:25" x14ac:dyDescent="0.25">
      <c r="A813" s="64"/>
    </row>
    <row r="814" spans="1:25" x14ac:dyDescent="0.25">
      <c r="A814" s="64"/>
    </row>
    <row r="815" spans="1:25" x14ac:dyDescent="0.25">
      <c r="A815" s="64"/>
    </row>
    <row r="816" spans="1:25" x14ac:dyDescent="0.25">
      <c r="A816" s="64"/>
    </row>
    <row r="817" spans="1:1" x14ac:dyDescent="0.25">
      <c r="A817" s="64"/>
    </row>
    <row r="818" spans="1:1" x14ac:dyDescent="0.25">
      <c r="A818" s="64"/>
    </row>
    <row r="819" spans="1:1" x14ac:dyDescent="0.25">
      <c r="A819" s="64"/>
    </row>
    <row r="820" spans="1:1" x14ac:dyDescent="0.25">
      <c r="A820" s="64"/>
    </row>
    <row r="821" spans="1:1" x14ac:dyDescent="0.25">
      <c r="A821" s="64"/>
    </row>
    <row r="822" spans="1:1" x14ac:dyDescent="0.25">
      <c r="A822" s="64"/>
    </row>
    <row r="823" spans="1:1" x14ac:dyDescent="0.25">
      <c r="A823" s="64"/>
    </row>
    <row r="824" spans="1:1" x14ac:dyDescent="0.25">
      <c r="A824" s="64"/>
    </row>
    <row r="825" spans="1:1" x14ac:dyDescent="0.25">
      <c r="A825" s="64"/>
    </row>
    <row r="826" spans="1:1" x14ac:dyDescent="0.25">
      <c r="A826" s="64"/>
    </row>
    <row r="827" spans="1:1" x14ac:dyDescent="0.25">
      <c r="A827" s="64"/>
    </row>
    <row r="828" spans="1:1" x14ac:dyDescent="0.25">
      <c r="A828" s="64"/>
    </row>
    <row r="829" spans="1:1" x14ac:dyDescent="0.25">
      <c r="A829" s="64"/>
    </row>
    <row r="830" spans="1:1" x14ac:dyDescent="0.25">
      <c r="A830" s="64"/>
    </row>
    <row r="831" spans="1:1" x14ac:dyDescent="0.25">
      <c r="A831" s="64"/>
    </row>
    <row r="832" spans="1:1" x14ac:dyDescent="0.25">
      <c r="A832" s="64"/>
    </row>
    <row r="833" spans="1:1" x14ac:dyDescent="0.25">
      <c r="A833" s="64"/>
    </row>
    <row r="834" spans="1:1" x14ac:dyDescent="0.25">
      <c r="A834" s="64"/>
    </row>
    <row r="835" spans="1:1" x14ac:dyDescent="0.25">
      <c r="A835" s="64"/>
    </row>
    <row r="836" spans="1:1" x14ac:dyDescent="0.25">
      <c r="A836" s="64"/>
    </row>
    <row r="837" spans="1:1" x14ac:dyDescent="0.25">
      <c r="A837" s="64"/>
    </row>
    <row r="838" spans="1:1" x14ac:dyDescent="0.25">
      <c r="A838" s="64"/>
    </row>
    <row r="839" spans="1:1" x14ac:dyDescent="0.25">
      <c r="A839" s="64"/>
    </row>
    <row r="840" spans="1:1" x14ac:dyDescent="0.25">
      <c r="A840" s="64"/>
    </row>
    <row r="841" spans="1:1" x14ac:dyDescent="0.25">
      <c r="A841" s="64"/>
    </row>
    <row r="842" spans="1:1" x14ac:dyDescent="0.25">
      <c r="A842" s="64"/>
    </row>
    <row r="843" spans="1:1" x14ac:dyDescent="0.25">
      <c r="A843" s="64"/>
    </row>
    <row r="844" spans="1:1" x14ac:dyDescent="0.25">
      <c r="A844" s="64"/>
    </row>
    <row r="845" spans="1:1" x14ac:dyDescent="0.25">
      <c r="A845" s="64"/>
    </row>
    <row r="846" spans="1:1" x14ac:dyDescent="0.25">
      <c r="A846" s="64"/>
    </row>
    <row r="847" spans="1:1" x14ac:dyDescent="0.25">
      <c r="A847" s="64"/>
    </row>
    <row r="848" spans="1:1" x14ac:dyDescent="0.25">
      <c r="A848" s="64"/>
    </row>
    <row r="849" spans="1:1" x14ac:dyDescent="0.25">
      <c r="A849" s="64"/>
    </row>
    <row r="850" spans="1:1" x14ac:dyDescent="0.25">
      <c r="A850" s="64"/>
    </row>
    <row r="851" spans="1:1" x14ac:dyDescent="0.25">
      <c r="A851" s="64"/>
    </row>
    <row r="852" spans="1:1" x14ac:dyDescent="0.25">
      <c r="A852" s="64"/>
    </row>
    <row r="853" spans="1:1" x14ac:dyDescent="0.25">
      <c r="A853" s="64"/>
    </row>
    <row r="854" spans="1:1" x14ac:dyDescent="0.25">
      <c r="A854" s="64"/>
    </row>
    <row r="855" spans="1:1" x14ac:dyDescent="0.25">
      <c r="A855" s="64"/>
    </row>
    <row r="856" spans="1:1" x14ac:dyDescent="0.25">
      <c r="A856" s="64"/>
    </row>
    <row r="857" spans="1:1" x14ac:dyDescent="0.25">
      <c r="A857" s="64"/>
    </row>
    <row r="858" spans="1:1" x14ac:dyDescent="0.25">
      <c r="A858" s="64"/>
    </row>
    <row r="859" spans="1:1" x14ac:dyDescent="0.25">
      <c r="A859" s="64"/>
    </row>
    <row r="860" spans="1:1" x14ac:dyDescent="0.25">
      <c r="A860" s="64"/>
    </row>
    <row r="861" spans="1:1" x14ac:dyDescent="0.25">
      <c r="A861" s="64"/>
    </row>
    <row r="862" spans="1:1" x14ac:dyDescent="0.25">
      <c r="A862" s="64"/>
    </row>
    <row r="863" spans="1:1" x14ac:dyDescent="0.25">
      <c r="A863" s="64"/>
    </row>
    <row r="864" spans="1:1" x14ac:dyDescent="0.25">
      <c r="A864" s="64"/>
    </row>
    <row r="865" spans="1:1" x14ac:dyDescent="0.25">
      <c r="A865" s="64"/>
    </row>
    <row r="866" spans="1:1" x14ac:dyDescent="0.25">
      <c r="A866" s="64"/>
    </row>
    <row r="867" spans="1:1" x14ac:dyDescent="0.25">
      <c r="A867" s="64"/>
    </row>
    <row r="868" spans="1:1" x14ac:dyDescent="0.25">
      <c r="A868" s="64"/>
    </row>
    <row r="869" spans="1:1" x14ac:dyDescent="0.25">
      <c r="A869" s="64"/>
    </row>
    <row r="870" spans="1:1" x14ac:dyDescent="0.25">
      <c r="A870" s="64"/>
    </row>
    <row r="871" spans="1:1" x14ac:dyDescent="0.25">
      <c r="A871" s="64"/>
    </row>
    <row r="872" spans="1:1" x14ac:dyDescent="0.25">
      <c r="A872" s="64"/>
    </row>
    <row r="873" spans="1:1" x14ac:dyDescent="0.25">
      <c r="A873" s="64"/>
    </row>
    <row r="874" spans="1:1" x14ac:dyDescent="0.25">
      <c r="A874" s="64"/>
    </row>
    <row r="875" spans="1:1" x14ac:dyDescent="0.25">
      <c r="A875" s="64"/>
    </row>
    <row r="876" spans="1:1" x14ac:dyDescent="0.25">
      <c r="A876" s="64"/>
    </row>
    <row r="877" spans="1:1" x14ac:dyDescent="0.25">
      <c r="A877" s="64"/>
    </row>
    <row r="878" spans="1:1" x14ac:dyDescent="0.25">
      <c r="A878" s="64"/>
    </row>
    <row r="879" spans="1:1" x14ac:dyDescent="0.25">
      <c r="A879" s="64"/>
    </row>
    <row r="880" spans="1:1" x14ac:dyDescent="0.25">
      <c r="A880" s="64"/>
    </row>
    <row r="881" spans="1:1" x14ac:dyDescent="0.25">
      <c r="A881" s="64"/>
    </row>
    <row r="882" spans="1:1" x14ac:dyDescent="0.25">
      <c r="A882" s="64"/>
    </row>
    <row r="883" spans="1:1" x14ac:dyDescent="0.25">
      <c r="A883" s="64"/>
    </row>
    <row r="884" spans="1:1" x14ac:dyDescent="0.25">
      <c r="A884" s="64"/>
    </row>
    <row r="885" spans="1:1" x14ac:dyDescent="0.25">
      <c r="A885" s="64"/>
    </row>
    <row r="886" spans="1:1" x14ac:dyDescent="0.25">
      <c r="A886" s="64"/>
    </row>
    <row r="887" spans="1:1" x14ac:dyDescent="0.25">
      <c r="A887" s="64"/>
    </row>
    <row r="888" spans="1:1" x14ac:dyDescent="0.25">
      <c r="A888" s="64"/>
    </row>
    <row r="889" spans="1:1" x14ac:dyDescent="0.25">
      <c r="A889" s="64"/>
    </row>
    <row r="890" spans="1:1" x14ac:dyDescent="0.25">
      <c r="A890" s="64"/>
    </row>
    <row r="891" spans="1:1" x14ac:dyDescent="0.25">
      <c r="A891" s="64"/>
    </row>
    <row r="892" spans="1:1" x14ac:dyDescent="0.25">
      <c r="A892" s="64"/>
    </row>
    <row r="893" spans="1:1" x14ac:dyDescent="0.25">
      <c r="A893" s="64"/>
    </row>
    <row r="894" spans="1:1" x14ac:dyDescent="0.25">
      <c r="A894" s="64"/>
    </row>
    <row r="895" spans="1:1" x14ac:dyDescent="0.25">
      <c r="A895" s="64"/>
    </row>
    <row r="896" spans="1:1" x14ac:dyDescent="0.25">
      <c r="A896" s="64"/>
    </row>
    <row r="897" spans="1:1" x14ac:dyDescent="0.25">
      <c r="A897" s="64"/>
    </row>
    <row r="898" spans="1:1" x14ac:dyDescent="0.25">
      <c r="A898" s="64"/>
    </row>
    <row r="899" spans="1:1" x14ac:dyDescent="0.25">
      <c r="A899" s="64"/>
    </row>
    <row r="900" spans="1:1" x14ac:dyDescent="0.25">
      <c r="A900" s="64"/>
    </row>
    <row r="901" spans="1:1" x14ac:dyDescent="0.25">
      <c r="A901" s="64"/>
    </row>
    <row r="902" spans="1:1" x14ac:dyDescent="0.25">
      <c r="A902" s="64"/>
    </row>
    <row r="903" spans="1:1" x14ac:dyDescent="0.25">
      <c r="A903" s="64"/>
    </row>
    <row r="904" spans="1:1" x14ac:dyDescent="0.25">
      <c r="A904" s="64"/>
    </row>
    <row r="905" spans="1:1" x14ac:dyDescent="0.25">
      <c r="A905" s="64"/>
    </row>
    <row r="906" spans="1:1" x14ac:dyDescent="0.25">
      <c r="A906" s="64"/>
    </row>
    <row r="907" spans="1:1" x14ac:dyDescent="0.25">
      <c r="A907" s="64"/>
    </row>
    <row r="908" spans="1:1" x14ac:dyDescent="0.25">
      <c r="A908" s="64"/>
    </row>
    <row r="909" spans="1:1" x14ac:dyDescent="0.25">
      <c r="A909" s="64"/>
    </row>
    <row r="910" spans="1:1" x14ac:dyDescent="0.25">
      <c r="A910" s="64"/>
    </row>
    <row r="911" spans="1:1" x14ac:dyDescent="0.25">
      <c r="A911" s="64"/>
    </row>
    <row r="912" spans="1:1" x14ac:dyDescent="0.25">
      <c r="A912" s="64"/>
    </row>
    <row r="913" spans="1:1" x14ac:dyDescent="0.25">
      <c r="A913" s="64"/>
    </row>
    <row r="914" spans="1:1" x14ac:dyDescent="0.25">
      <c r="A914" s="64"/>
    </row>
    <row r="915" spans="1:1" x14ac:dyDescent="0.25">
      <c r="A915" s="64"/>
    </row>
    <row r="916" spans="1:1" x14ac:dyDescent="0.25">
      <c r="A916" s="64"/>
    </row>
    <row r="917" spans="1:1" x14ac:dyDescent="0.25">
      <c r="A917" s="64"/>
    </row>
    <row r="918" spans="1:1" x14ac:dyDescent="0.25">
      <c r="A918" s="64"/>
    </row>
    <row r="919" spans="1:1" x14ac:dyDescent="0.25">
      <c r="A919" s="64"/>
    </row>
    <row r="920" spans="1:1" x14ac:dyDescent="0.25">
      <c r="A920" s="64"/>
    </row>
    <row r="921" spans="1:1" x14ac:dyDescent="0.25">
      <c r="A921" s="64"/>
    </row>
    <row r="922" spans="1:1" x14ac:dyDescent="0.25">
      <c r="A922" s="64"/>
    </row>
    <row r="923" spans="1:1" x14ac:dyDescent="0.25">
      <c r="A923" s="64"/>
    </row>
    <row r="924" spans="1:1" x14ac:dyDescent="0.25">
      <c r="A924" s="64"/>
    </row>
    <row r="925" spans="1:1" x14ac:dyDescent="0.25">
      <c r="A925" s="64"/>
    </row>
    <row r="926" spans="1:1" x14ac:dyDescent="0.25">
      <c r="A926" s="64"/>
    </row>
    <row r="927" spans="1:1" x14ac:dyDescent="0.25">
      <c r="A927" s="64"/>
    </row>
    <row r="928" spans="1:1" x14ac:dyDescent="0.25">
      <c r="A928" s="64"/>
    </row>
    <row r="929" spans="1:1" x14ac:dyDescent="0.25">
      <c r="A929" s="64"/>
    </row>
    <row r="930" spans="1:1" x14ac:dyDescent="0.25">
      <c r="A930" s="64"/>
    </row>
    <row r="931" spans="1:1" x14ac:dyDescent="0.25">
      <c r="A931" s="64"/>
    </row>
    <row r="932" spans="1:1" x14ac:dyDescent="0.25">
      <c r="A932" s="64"/>
    </row>
    <row r="933" spans="1:1" x14ac:dyDescent="0.25">
      <c r="A933" s="64"/>
    </row>
    <row r="934" spans="1:1" x14ac:dyDescent="0.25">
      <c r="A934" s="64"/>
    </row>
    <row r="935" spans="1:1" x14ac:dyDescent="0.25">
      <c r="A935" s="64"/>
    </row>
    <row r="936" spans="1:1" x14ac:dyDescent="0.25">
      <c r="A936" s="64"/>
    </row>
    <row r="937" spans="1:1" x14ac:dyDescent="0.25">
      <c r="A937" s="64"/>
    </row>
    <row r="938" spans="1:1" x14ac:dyDescent="0.25">
      <c r="A938" s="64"/>
    </row>
    <row r="939" spans="1:1" x14ac:dyDescent="0.25">
      <c r="A939" s="64"/>
    </row>
    <row r="940" spans="1:1" x14ac:dyDescent="0.25">
      <c r="A940" s="64"/>
    </row>
    <row r="941" spans="1:1" x14ac:dyDescent="0.25">
      <c r="A941" s="64"/>
    </row>
    <row r="942" spans="1:1" x14ac:dyDescent="0.25">
      <c r="A942" s="64"/>
    </row>
    <row r="943" spans="1:1" x14ac:dyDescent="0.25">
      <c r="A943" s="64"/>
    </row>
    <row r="944" spans="1:1" x14ac:dyDescent="0.25">
      <c r="A944" s="64"/>
    </row>
    <row r="945" spans="1:1" x14ac:dyDescent="0.25">
      <c r="A945" s="64"/>
    </row>
    <row r="946" spans="1:1" x14ac:dyDescent="0.25">
      <c r="A946" s="64"/>
    </row>
    <row r="947" spans="1:1" x14ac:dyDescent="0.25">
      <c r="A947" s="64"/>
    </row>
    <row r="948" spans="1:1" x14ac:dyDescent="0.25">
      <c r="A948" s="64"/>
    </row>
    <row r="949" spans="1:1" x14ac:dyDescent="0.25">
      <c r="A949" s="64"/>
    </row>
    <row r="950" spans="1:1" x14ac:dyDescent="0.25">
      <c r="A950" s="64"/>
    </row>
    <row r="951" spans="1:1" x14ac:dyDescent="0.25">
      <c r="A951" s="64"/>
    </row>
    <row r="952" spans="1:1" x14ac:dyDescent="0.25">
      <c r="A952" s="64"/>
    </row>
    <row r="953" spans="1:1" x14ac:dyDescent="0.25">
      <c r="A953" s="64"/>
    </row>
    <row r="954" spans="1:1" x14ac:dyDescent="0.25">
      <c r="A954" s="64"/>
    </row>
    <row r="955" spans="1:1" x14ac:dyDescent="0.25">
      <c r="A955" s="64"/>
    </row>
    <row r="956" spans="1:1" x14ac:dyDescent="0.25">
      <c r="A956" s="64"/>
    </row>
    <row r="957" spans="1:1" x14ac:dyDescent="0.25">
      <c r="A957" s="64"/>
    </row>
    <row r="958" spans="1:1" x14ac:dyDescent="0.25">
      <c r="A958" s="64"/>
    </row>
    <row r="959" spans="1:1" x14ac:dyDescent="0.25">
      <c r="A959" s="64"/>
    </row>
    <row r="960" spans="1:1" x14ac:dyDescent="0.25">
      <c r="A960" s="64"/>
    </row>
    <row r="961" spans="1:1" x14ac:dyDescent="0.25">
      <c r="A961" s="64"/>
    </row>
    <row r="962" spans="1:1" x14ac:dyDescent="0.25">
      <c r="A962" s="64"/>
    </row>
    <row r="963" spans="1:1" x14ac:dyDescent="0.25">
      <c r="A963" s="64"/>
    </row>
    <row r="964" spans="1:1" x14ac:dyDescent="0.25">
      <c r="A964" s="64"/>
    </row>
    <row r="965" spans="1:1" x14ac:dyDescent="0.25">
      <c r="A965" s="64"/>
    </row>
    <row r="966" spans="1:1" x14ac:dyDescent="0.25">
      <c r="A966" s="64"/>
    </row>
    <row r="967" spans="1:1" x14ac:dyDescent="0.25">
      <c r="A967" s="64"/>
    </row>
    <row r="968" spans="1:1" x14ac:dyDescent="0.25">
      <c r="A968" s="64"/>
    </row>
    <row r="969" spans="1:1" x14ac:dyDescent="0.25">
      <c r="A969" s="64"/>
    </row>
    <row r="970" spans="1:1" x14ac:dyDescent="0.25">
      <c r="A970" s="64"/>
    </row>
    <row r="971" spans="1:1" x14ac:dyDescent="0.25">
      <c r="A971" s="64"/>
    </row>
    <row r="972" spans="1:1" x14ac:dyDescent="0.25">
      <c r="A972" s="64"/>
    </row>
    <row r="973" spans="1:1" x14ac:dyDescent="0.25">
      <c r="A973" s="64"/>
    </row>
    <row r="974" spans="1:1" x14ac:dyDescent="0.25">
      <c r="A974" s="64"/>
    </row>
    <row r="975" spans="1:1" x14ac:dyDescent="0.25">
      <c r="A975" s="64"/>
    </row>
    <row r="976" spans="1:1" x14ac:dyDescent="0.25">
      <c r="A976" s="64"/>
    </row>
    <row r="977" spans="1:1" x14ac:dyDescent="0.25">
      <c r="A977" s="64"/>
    </row>
    <row r="978" spans="1:1" x14ac:dyDescent="0.25">
      <c r="A978" s="64"/>
    </row>
    <row r="979" spans="1:1" x14ac:dyDescent="0.25">
      <c r="A979" s="64"/>
    </row>
    <row r="980" spans="1:1" x14ac:dyDescent="0.25">
      <c r="A980" s="64"/>
    </row>
    <row r="981" spans="1:1" x14ac:dyDescent="0.25">
      <c r="A981" s="64"/>
    </row>
    <row r="982" spans="1:1" x14ac:dyDescent="0.25">
      <c r="A982" s="64"/>
    </row>
    <row r="983" spans="1:1" x14ac:dyDescent="0.25">
      <c r="A983" s="64"/>
    </row>
    <row r="984" spans="1:1" x14ac:dyDescent="0.25">
      <c r="A984" s="64"/>
    </row>
    <row r="985" spans="1:1" x14ac:dyDescent="0.25">
      <c r="A985" s="64"/>
    </row>
    <row r="986" spans="1:1" x14ac:dyDescent="0.25">
      <c r="A986" s="64"/>
    </row>
    <row r="987" spans="1:1" x14ac:dyDescent="0.25">
      <c r="A987" s="64"/>
    </row>
    <row r="988" spans="1:1" x14ac:dyDescent="0.25">
      <c r="A988" s="64"/>
    </row>
    <row r="989" spans="1:1" x14ac:dyDescent="0.25">
      <c r="A989" s="64"/>
    </row>
    <row r="990" spans="1:1" x14ac:dyDescent="0.25">
      <c r="A990" s="64"/>
    </row>
    <row r="991" spans="1:1" x14ac:dyDescent="0.25">
      <c r="A991" s="64"/>
    </row>
    <row r="992" spans="1:1" x14ac:dyDescent="0.25">
      <c r="A992" s="64"/>
    </row>
    <row r="993" spans="1:1" x14ac:dyDescent="0.25">
      <c r="A993" s="64"/>
    </row>
    <row r="994" spans="1:1" x14ac:dyDescent="0.25">
      <c r="A994" s="64"/>
    </row>
    <row r="995" spans="1:1" x14ac:dyDescent="0.25">
      <c r="A995" s="64"/>
    </row>
    <row r="996" spans="1:1" x14ac:dyDescent="0.25">
      <c r="A996" s="64"/>
    </row>
    <row r="997" spans="1:1" x14ac:dyDescent="0.25">
      <c r="A997" s="64"/>
    </row>
    <row r="998" spans="1:1" x14ac:dyDescent="0.25">
      <c r="A998" s="64"/>
    </row>
    <row r="999" spans="1:1" x14ac:dyDescent="0.25">
      <c r="A999" s="64"/>
    </row>
    <row r="1000" spans="1:1" x14ac:dyDescent="0.25">
      <c r="A1000" s="64"/>
    </row>
    <row r="1001" spans="1:1" x14ac:dyDescent="0.25">
      <c r="A1001" s="64"/>
    </row>
    <row r="1002" spans="1:1" x14ac:dyDescent="0.25">
      <c r="A1002" s="64"/>
    </row>
    <row r="1003" spans="1:1" x14ac:dyDescent="0.25">
      <c r="A1003" s="64"/>
    </row>
    <row r="1004" spans="1:1" x14ac:dyDescent="0.25">
      <c r="A1004" s="64"/>
    </row>
    <row r="1005" spans="1:1" x14ac:dyDescent="0.25">
      <c r="A1005" s="64"/>
    </row>
    <row r="1006" spans="1:1" x14ac:dyDescent="0.25">
      <c r="A1006" s="64"/>
    </row>
    <row r="1007" spans="1:1" x14ac:dyDescent="0.25">
      <c r="A1007" s="64"/>
    </row>
    <row r="1008" spans="1:1" x14ac:dyDescent="0.25">
      <c r="A1008" s="64"/>
    </row>
    <row r="1009" spans="1:1" x14ac:dyDescent="0.25">
      <c r="A1009" s="64"/>
    </row>
    <row r="1010" spans="1:1" x14ac:dyDescent="0.25">
      <c r="A1010" s="64"/>
    </row>
    <row r="1011" spans="1:1" x14ac:dyDescent="0.25">
      <c r="A1011" s="64"/>
    </row>
    <row r="1012" spans="1:1" x14ac:dyDescent="0.25">
      <c r="A1012" s="64"/>
    </row>
    <row r="1013" spans="1:1" x14ac:dyDescent="0.25">
      <c r="A1013" s="64"/>
    </row>
    <row r="1014" spans="1:1" x14ac:dyDescent="0.25">
      <c r="A1014" s="64"/>
    </row>
    <row r="1015" spans="1:1" x14ac:dyDescent="0.25">
      <c r="A1015" s="64"/>
    </row>
    <row r="1016" spans="1:1" x14ac:dyDescent="0.25">
      <c r="A1016" s="64"/>
    </row>
    <row r="1017" spans="1:1" x14ac:dyDescent="0.25">
      <c r="A1017" s="64"/>
    </row>
    <row r="1018" spans="1:1" x14ac:dyDescent="0.25">
      <c r="A1018" s="64"/>
    </row>
    <row r="1019" spans="1:1" x14ac:dyDescent="0.25">
      <c r="A1019" s="64"/>
    </row>
    <row r="1020" spans="1:1" x14ac:dyDescent="0.25">
      <c r="A1020" s="64"/>
    </row>
    <row r="1021" spans="1:1" x14ac:dyDescent="0.25">
      <c r="A1021" s="64"/>
    </row>
    <row r="1022" spans="1:1" x14ac:dyDescent="0.25">
      <c r="A1022" s="64"/>
    </row>
    <row r="1023" spans="1:1" x14ac:dyDescent="0.25">
      <c r="A1023" s="64"/>
    </row>
    <row r="1024" spans="1:1" x14ac:dyDescent="0.25">
      <c r="A1024" s="64"/>
    </row>
    <row r="1025" spans="1:1" x14ac:dyDescent="0.25">
      <c r="A1025" s="64"/>
    </row>
    <row r="1026" spans="1:1" x14ac:dyDescent="0.25">
      <c r="A1026" s="64"/>
    </row>
    <row r="1027" spans="1:1" x14ac:dyDescent="0.25">
      <c r="A1027" s="64"/>
    </row>
    <row r="1028" spans="1:1" x14ac:dyDescent="0.25">
      <c r="A1028" s="64"/>
    </row>
    <row r="1029" spans="1:1" x14ac:dyDescent="0.25">
      <c r="A1029" s="64"/>
    </row>
    <row r="1030" spans="1:1" x14ac:dyDescent="0.25">
      <c r="A1030" s="64"/>
    </row>
    <row r="1031" spans="1:1" x14ac:dyDescent="0.25">
      <c r="A1031" s="64"/>
    </row>
    <row r="1032" spans="1:1" x14ac:dyDescent="0.25">
      <c r="A1032" s="64"/>
    </row>
    <row r="1033" spans="1:1" x14ac:dyDescent="0.25">
      <c r="A1033" s="64"/>
    </row>
    <row r="1034" spans="1:1" x14ac:dyDescent="0.25">
      <c r="A1034" s="64"/>
    </row>
    <row r="1035" spans="1:1" x14ac:dyDescent="0.25">
      <c r="A1035" s="64"/>
    </row>
    <row r="1036" spans="1:1" x14ac:dyDescent="0.25">
      <c r="A1036" s="64"/>
    </row>
    <row r="1037" spans="1:1" x14ac:dyDescent="0.25">
      <c r="A1037" s="64"/>
    </row>
    <row r="1038" spans="1:1" x14ac:dyDescent="0.25">
      <c r="A1038" s="64"/>
    </row>
    <row r="1039" spans="1:1" x14ac:dyDescent="0.25">
      <c r="A1039" s="64"/>
    </row>
    <row r="1040" spans="1:1" x14ac:dyDescent="0.25">
      <c r="A1040" s="64"/>
    </row>
    <row r="1041" spans="1:1" x14ac:dyDescent="0.25">
      <c r="A1041" s="64"/>
    </row>
    <row r="1042" spans="1:1" x14ac:dyDescent="0.25">
      <c r="A1042" s="64"/>
    </row>
    <row r="1043" spans="1:1" x14ac:dyDescent="0.25">
      <c r="A1043" s="64"/>
    </row>
    <row r="1044" spans="1:1" x14ac:dyDescent="0.25">
      <c r="A1044" s="64"/>
    </row>
    <row r="1045" spans="1:1" x14ac:dyDescent="0.25">
      <c r="A1045" s="64"/>
    </row>
    <row r="1046" spans="1:1" x14ac:dyDescent="0.25">
      <c r="A1046" s="64"/>
    </row>
    <row r="1047" spans="1:1" x14ac:dyDescent="0.25">
      <c r="A1047" s="64"/>
    </row>
    <row r="1048" spans="1:1" x14ac:dyDescent="0.25">
      <c r="A1048" s="64"/>
    </row>
    <row r="1049" spans="1:1" x14ac:dyDescent="0.25">
      <c r="A1049" s="64"/>
    </row>
    <row r="1050" spans="1:1" x14ac:dyDescent="0.25">
      <c r="A1050" s="64"/>
    </row>
    <row r="1051" spans="1:1" x14ac:dyDescent="0.25">
      <c r="A1051" s="64"/>
    </row>
    <row r="1052" spans="1:1" x14ac:dyDescent="0.25">
      <c r="A1052" s="64"/>
    </row>
    <row r="1053" spans="1:1" x14ac:dyDescent="0.25">
      <c r="A1053" s="64"/>
    </row>
    <row r="1054" spans="1:1" x14ac:dyDescent="0.25">
      <c r="A1054" s="64"/>
    </row>
    <row r="1055" spans="1:1" x14ac:dyDescent="0.25">
      <c r="A1055" s="64"/>
    </row>
    <row r="1056" spans="1:1" x14ac:dyDescent="0.25">
      <c r="A1056" s="64"/>
    </row>
    <row r="1057" spans="1:1" x14ac:dyDescent="0.25">
      <c r="A1057" s="64"/>
    </row>
    <row r="1058" spans="1:1" x14ac:dyDescent="0.25">
      <c r="A1058" s="64"/>
    </row>
    <row r="1059" spans="1:1" x14ac:dyDescent="0.25">
      <c r="A1059" s="64"/>
    </row>
    <row r="1060" spans="1:1" x14ac:dyDescent="0.25">
      <c r="A1060" s="64"/>
    </row>
    <row r="1061" spans="1:1" x14ac:dyDescent="0.25">
      <c r="A1061" s="64"/>
    </row>
    <row r="1062" spans="1:1" x14ac:dyDescent="0.25">
      <c r="A1062" s="64"/>
    </row>
    <row r="1063" spans="1:1" x14ac:dyDescent="0.25">
      <c r="A1063" s="64"/>
    </row>
    <row r="1064" spans="1:1" x14ac:dyDescent="0.25">
      <c r="A1064" s="64"/>
    </row>
    <row r="1065" spans="1:1" x14ac:dyDescent="0.25">
      <c r="A1065" s="64"/>
    </row>
    <row r="1066" spans="1:1" x14ac:dyDescent="0.25">
      <c r="A1066" s="64"/>
    </row>
    <row r="1067" spans="1:1" x14ac:dyDescent="0.25">
      <c r="A1067" s="64"/>
    </row>
    <row r="1068" spans="1:1" x14ac:dyDescent="0.25">
      <c r="A1068" s="64"/>
    </row>
    <row r="1069" spans="1:1" x14ac:dyDescent="0.25">
      <c r="A1069" s="64"/>
    </row>
    <row r="1070" spans="1:1" x14ac:dyDescent="0.25">
      <c r="A1070" s="64"/>
    </row>
    <row r="1071" spans="1:1" x14ac:dyDescent="0.25">
      <c r="A1071" s="64"/>
    </row>
    <row r="1072" spans="1:1" x14ac:dyDescent="0.25">
      <c r="A1072" s="64"/>
    </row>
    <row r="1073" spans="1:1" x14ac:dyDescent="0.25">
      <c r="A1073" s="64"/>
    </row>
    <row r="1074" spans="1:1" x14ac:dyDescent="0.25">
      <c r="A1074" s="64"/>
    </row>
    <row r="1075" spans="1:1" x14ac:dyDescent="0.25">
      <c r="A1075" s="64"/>
    </row>
    <row r="1076" spans="1:1" x14ac:dyDescent="0.25">
      <c r="A1076" s="64"/>
    </row>
    <row r="1077" spans="1:1" x14ac:dyDescent="0.25">
      <c r="A1077" s="64"/>
    </row>
    <row r="1078" spans="1:1" x14ac:dyDescent="0.25">
      <c r="A1078" s="64"/>
    </row>
    <row r="1079" spans="1:1" x14ac:dyDescent="0.25">
      <c r="A1079" s="64"/>
    </row>
    <row r="1080" spans="1:1" x14ac:dyDescent="0.25">
      <c r="A1080" s="64"/>
    </row>
    <row r="1081" spans="1:1" x14ac:dyDescent="0.25">
      <c r="A1081" s="64"/>
    </row>
    <row r="1082" spans="1:1" x14ac:dyDescent="0.25">
      <c r="A1082" s="64"/>
    </row>
    <row r="1083" spans="1:1" x14ac:dyDescent="0.25">
      <c r="A1083" s="64"/>
    </row>
    <row r="1084" spans="1:1" x14ac:dyDescent="0.25">
      <c r="A1084" s="64"/>
    </row>
    <row r="1085" spans="1:1" x14ac:dyDescent="0.25">
      <c r="A1085" s="64"/>
    </row>
    <row r="1086" spans="1:1" x14ac:dyDescent="0.25">
      <c r="A1086" s="64"/>
    </row>
    <row r="1087" spans="1:1" x14ac:dyDescent="0.25">
      <c r="A1087" s="64"/>
    </row>
    <row r="1088" spans="1:1" x14ac:dyDescent="0.25">
      <c r="A1088" s="64"/>
    </row>
    <row r="1089" spans="1:1" x14ac:dyDescent="0.25">
      <c r="A1089" s="64"/>
    </row>
    <row r="1090" spans="1:1" x14ac:dyDescent="0.25">
      <c r="A1090" s="64"/>
    </row>
    <row r="1091" spans="1:1" x14ac:dyDescent="0.25">
      <c r="A1091" s="64"/>
    </row>
    <row r="1092" spans="1:1" x14ac:dyDescent="0.25">
      <c r="A1092" s="64"/>
    </row>
    <row r="1093" spans="1:1" x14ac:dyDescent="0.25">
      <c r="A1093" s="64"/>
    </row>
    <row r="1094" spans="1:1" x14ac:dyDescent="0.25">
      <c r="A1094" s="64"/>
    </row>
    <row r="1095" spans="1:1" x14ac:dyDescent="0.25">
      <c r="A1095" s="64"/>
    </row>
    <row r="1096" spans="1:1" x14ac:dyDescent="0.25">
      <c r="A1096" s="64"/>
    </row>
    <row r="1097" spans="1:1" x14ac:dyDescent="0.25">
      <c r="A1097" s="64"/>
    </row>
    <row r="1098" spans="1:1" x14ac:dyDescent="0.25">
      <c r="A1098" s="64"/>
    </row>
    <row r="1099" spans="1:1" x14ac:dyDescent="0.25">
      <c r="A1099" s="64"/>
    </row>
    <row r="1100" spans="1:1" x14ac:dyDescent="0.25">
      <c r="A1100" s="64"/>
    </row>
    <row r="1101" spans="1:1" x14ac:dyDescent="0.25">
      <c r="A1101" s="64"/>
    </row>
    <row r="1102" spans="1:1" x14ac:dyDescent="0.25">
      <c r="A1102" s="64"/>
    </row>
    <row r="1103" spans="1:1" x14ac:dyDescent="0.25">
      <c r="A1103" s="64"/>
    </row>
    <row r="1104" spans="1:1" x14ac:dyDescent="0.25">
      <c r="A1104" s="64"/>
    </row>
    <row r="1105" spans="1:1" x14ac:dyDescent="0.25">
      <c r="A1105" s="64"/>
    </row>
    <row r="1106" spans="1:1" x14ac:dyDescent="0.25">
      <c r="A1106" s="64"/>
    </row>
    <row r="1107" spans="1:1" x14ac:dyDescent="0.25">
      <c r="A1107" s="64"/>
    </row>
    <row r="1108" spans="1:1" x14ac:dyDescent="0.25">
      <c r="A1108" s="64"/>
    </row>
    <row r="1109" spans="1:1" x14ac:dyDescent="0.25">
      <c r="A1109" s="64"/>
    </row>
    <row r="1110" spans="1:1" x14ac:dyDescent="0.25">
      <c r="A1110" s="64"/>
    </row>
    <row r="1111" spans="1:1" x14ac:dyDescent="0.25">
      <c r="A1111" s="64"/>
    </row>
    <row r="1112" spans="1:1" x14ac:dyDescent="0.25">
      <c r="A1112" s="64"/>
    </row>
    <row r="1113" spans="1:1" x14ac:dyDescent="0.25">
      <c r="A1113" s="64"/>
    </row>
    <row r="1114" spans="1:1" x14ac:dyDescent="0.25">
      <c r="A1114" s="64"/>
    </row>
    <row r="1115" spans="1:1" x14ac:dyDescent="0.25">
      <c r="A1115" s="64"/>
    </row>
    <row r="1116" spans="1:1" x14ac:dyDescent="0.25">
      <c r="A1116" s="64"/>
    </row>
    <row r="1117" spans="1:1" x14ac:dyDescent="0.25">
      <c r="A1117" s="64"/>
    </row>
    <row r="1118" spans="1:1" x14ac:dyDescent="0.25">
      <c r="A1118" s="64"/>
    </row>
    <row r="1119" spans="1:1" x14ac:dyDescent="0.25">
      <c r="A1119" s="64"/>
    </row>
    <row r="1120" spans="1:1" x14ac:dyDescent="0.25">
      <c r="A1120" s="64"/>
    </row>
    <row r="1121" spans="1:1" x14ac:dyDescent="0.25">
      <c r="A1121" s="64"/>
    </row>
    <row r="1122" spans="1:1" x14ac:dyDescent="0.25">
      <c r="A1122" s="64"/>
    </row>
    <row r="1123" spans="1:1" x14ac:dyDescent="0.25">
      <c r="A1123" s="64"/>
    </row>
    <row r="1124" spans="1:1" x14ac:dyDescent="0.25">
      <c r="A1124" s="64"/>
    </row>
    <row r="1125" spans="1:1" x14ac:dyDescent="0.25">
      <c r="A1125" s="64"/>
    </row>
    <row r="1126" spans="1:1" x14ac:dyDescent="0.25">
      <c r="A1126" s="64"/>
    </row>
    <row r="1127" spans="1:1" x14ac:dyDescent="0.25">
      <c r="A1127" s="64"/>
    </row>
    <row r="1128" spans="1:1" x14ac:dyDescent="0.25">
      <c r="A1128" s="64"/>
    </row>
    <row r="1129" spans="1:1" x14ac:dyDescent="0.25">
      <c r="A1129" s="64"/>
    </row>
    <row r="1130" spans="1:1" x14ac:dyDescent="0.25">
      <c r="A1130" s="64"/>
    </row>
    <row r="1131" spans="1:1" x14ac:dyDescent="0.25">
      <c r="A1131" s="64"/>
    </row>
    <row r="1132" spans="1:1" x14ac:dyDescent="0.25">
      <c r="A1132" s="64"/>
    </row>
    <row r="1133" spans="1:1" x14ac:dyDescent="0.25">
      <c r="A1133" s="64"/>
    </row>
    <row r="1134" spans="1:1" x14ac:dyDescent="0.25">
      <c r="A1134" s="64"/>
    </row>
    <row r="1135" spans="1:1" x14ac:dyDescent="0.25">
      <c r="A1135" s="64"/>
    </row>
    <row r="1136" spans="1:1" x14ac:dyDescent="0.25">
      <c r="A1136" s="64"/>
    </row>
    <row r="1137" spans="1:1" x14ac:dyDescent="0.25">
      <c r="A1137" s="64"/>
    </row>
    <row r="1138" spans="1:1" x14ac:dyDescent="0.25">
      <c r="A1138" s="64"/>
    </row>
    <row r="1139" spans="1:1" x14ac:dyDescent="0.25">
      <c r="A1139" s="64"/>
    </row>
    <row r="1140" spans="1:1" x14ac:dyDescent="0.25">
      <c r="A1140" s="64"/>
    </row>
    <row r="1141" spans="1:1" x14ac:dyDescent="0.25">
      <c r="A1141" s="64"/>
    </row>
    <row r="1142" spans="1:1" x14ac:dyDescent="0.25">
      <c r="A1142" s="64"/>
    </row>
    <row r="1143" spans="1:1" x14ac:dyDescent="0.25">
      <c r="A1143" s="64"/>
    </row>
    <row r="1144" spans="1:1" x14ac:dyDescent="0.25">
      <c r="A1144" s="64"/>
    </row>
    <row r="1145" spans="1:1" x14ac:dyDescent="0.25">
      <c r="A1145" s="64"/>
    </row>
    <row r="1146" spans="1:1" x14ac:dyDescent="0.25">
      <c r="A1146" s="64"/>
    </row>
    <row r="1147" spans="1:1" x14ac:dyDescent="0.25">
      <c r="A1147" s="64"/>
    </row>
    <row r="1148" spans="1:1" x14ac:dyDescent="0.25">
      <c r="A1148" s="64"/>
    </row>
    <row r="1149" spans="1:1" x14ac:dyDescent="0.25">
      <c r="A1149" s="64"/>
    </row>
    <row r="1150" spans="1:1" x14ac:dyDescent="0.25">
      <c r="A1150" s="64"/>
    </row>
    <row r="1151" spans="1:1" x14ac:dyDescent="0.25">
      <c r="A1151" s="64"/>
    </row>
    <row r="1152" spans="1:1" x14ac:dyDescent="0.25">
      <c r="A1152" s="64"/>
    </row>
    <row r="1153" spans="1:1" x14ac:dyDescent="0.25">
      <c r="A1153" s="64"/>
    </row>
    <row r="1154" spans="1:1" x14ac:dyDescent="0.25">
      <c r="A1154" s="64"/>
    </row>
    <row r="1155" spans="1:1" x14ac:dyDescent="0.25">
      <c r="A1155" s="64"/>
    </row>
    <row r="1156" spans="1:1" x14ac:dyDescent="0.25">
      <c r="A1156" s="64"/>
    </row>
    <row r="1157" spans="1:1" x14ac:dyDescent="0.25">
      <c r="A1157" s="64"/>
    </row>
    <row r="1158" spans="1:1" x14ac:dyDescent="0.25">
      <c r="A1158" s="64"/>
    </row>
    <row r="1159" spans="1:1" x14ac:dyDescent="0.25">
      <c r="A1159" s="64"/>
    </row>
    <row r="1160" spans="1:1" x14ac:dyDescent="0.25">
      <c r="A1160" s="64"/>
    </row>
    <row r="1161" spans="1:1" x14ac:dyDescent="0.25">
      <c r="A1161" s="64"/>
    </row>
    <row r="1162" spans="1:1" x14ac:dyDescent="0.25">
      <c r="A1162" s="64"/>
    </row>
    <row r="1163" spans="1:1" x14ac:dyDescent="0.25">
      <c r="A1163" s="64"/>
    </row>
    <row r="1164" spans="1:1" x14ac:dyDescent="0.25">
      <c r="A1164" s="64"/>
    </row>
    <row r="1165" spans="1:1" x14ac:dyDescent="0.25">
      <c r="A1165" s="64"/>
    </row>
    <row r="1166" spans="1:1" x14ac:dyDescent="0.25">
      <c r="A1166" s="64"/>
    </row>
    <row r="1167" spans="1:1" x14ac:dyDescent="0.25">
      <c r="A1167" s="64"/>
    </row>
    <row r="1168" spans="1:1" x14ac:dyDescent="0.25">
      <c r="A1168" s="64"/>
    </row>
    <row r="1169" spans="1:1" x14ac:dyDescent="0.25">
      <c r="A1169" s="64"/>
    </row>
    <row r="1170" spans="1:1" x14ac:dyDescent="0.25">
      <c r="A1170" s="64"/>
    </row>
    <row r="1171" spans="1:1" x14ac:dyDescent="0.25">
      <c r="A1171" s="64"/>
    </row>
    <row r="1172" spans="1:1" x14ac:dyDescent="0.25">
      <c r="A1172" s="64"/>
    </row>
    <row r="1173" spans="1:1" x14ac:dyDescent="0.25">
      <c r="A1173" s="64"/>
    </row>
    <row r="1174" spans="1:1" x14ac:dyDescent="0.25">
      <c r="A1174" s="64"/>
    </row>
    <row r="1175" spans="1:1" x14ac:dyDescent="0.25">
      <c r="A1175" s="64"/>
    </row>
    <row r="1176" spans="1:1" x14ac:dyDescent="0.25">
      <c r="A1176" s="64"/>
    </row>
    <row r="1177" spans="1:1" x14ac:dyDescent="0.25">
      <c r="A1177" s="64"/>
    </row>
    <row r="1178" spans="1:1" x14ac:dyDescent="0.25">
      <c r="A1178" s="64"/>
    </row>
    <row r="1179" spans="1:1" x14ac:dyDescent="0.25">
      <c r="A1179" s="64"/>
    </row>
    <row r="1180" spans="1:1" x14ac:dyDescent="0.25">
      <c r="A1180" s="64"/>
    </row>
    <row r="1181" spans="1:1" x14ac:dyDescent="0.25">
      <c r="A1181" s="64"/>
    </row>
    <row r="1182" spans="1:1" x14ac:dyDescent="0.25">
      <c r="A1182" s="64"/>
    </row>
    <row r="1183" spans="1:1" x14ac:dyDescent="0.25">
      <c r="A1183" s="64"/>
    </row>
    <row r="1184" spans="1:1" x14ac:dyDescent="0.25">
      <c r="A1184" s="64"/>
    </row>
    <row r="1185" spans="1:1" x14ac:dyDescent="0.25">
      <c r="A1185" s="64"/>
    </row>
    <row r="1186" spans="1:1" x14ac:dyDescent="0.25">
      <c r="A1186" s="64"/>
    </row>
    <row r="1187" spans="1:1" x14ac:dyDescent="0.25">
      <c r="A1187" s="64"/>
    </row>
    <row r="1188" spans="1:1" x14ac:dyDescent="0.25">
      <c r="A1188" s="64"/>
    </row>
    <row r="1189" spans="1:1" x14ac:dyDescent="0.25">
      <c r="A1189" s="64"/>
    </row>
    <row r="1190" spans="1:1" x14ac:dyDescent="0.25">
      <c r="A1190" s="64"/>
    </row>
    <row r="1191" spans="1:1" x14ac:dyDescent="0.25">
      <c r="A1191" s="64"/>
    </row>
    <row r="1192" spans="1:1" x14ac:dyDescent="0.25">
      <c r="A1192" s="64"/>
    </row>
    <row r="1193" spans="1:1" x14ac:dyDescent="0.25">
      <c r="A1193" s="64"/>
    </row>
    <row r="1194" spans="1:1" x14ac:dyDescent="0.25">
      <c r="A1194" s="64"/>
    </row>
    <row r="1195" spans="1:1" x14ac:dyDescent="0.25">
      <c r="A1195" s="64"/>
    </row>
    <row r="1196" spans="1:1" x14ac:dyDescent="0.25">
      <c r="A1196" s="64"/>
    </row>
    <row r="1197" spans="1:1" x14ac:dyDescent="0.25">
      <c r="A1197" s="64"/>
    </row>
    <row r="1198" spans="1:1" x14ac:dyDescent="0.25">
      <c r="A1198" s="64"/>
    </row>
    <row r="1199" spans="1:1" x14ac:dyDescent="0.25">
      <c r="A1199" s="64"/>
    </row>
    <row r="1200" spans="1:1" x14ac:dyDescent="0.25">
      <c r="A1200" s="64"/>
    </row>
    <row r="1201" spans="1:1" x14ac:dyDescent="0.25">
      <c r="A1201" s="64"/>
    </row>
    <row r="1202" spans="1:1" x14ac:dyDescent="0.25">
      <c r="A1202" s="64"/>
    </row>
    <row r="1203" spans="1:1" x14ac:dyDescent="0.25">
      <c r="A1203" s="64"/>
    </row>
    <row r="1204" spans="1:1" x14ac:dyDescent="0.25">
      <c r="A1204" s="64"/>
    </row>
    <row r="1205" spans="1:1" x14ac:dyDescent="0.25">
      <c r="A1205" s="64"/>
    </row>
    <row r="1206" spans="1:1" x14ac:dyDescent="0.25">
      <c r="A1206" s="64"/>
    </row>
    <row r="1207" spans="1:1" x14ac:dyDescent="0.25">
      <c r="A1207" s="64"/>
    </row>
    <row r="1208" spans="1:1" x14ac:dyDescent="0.25">
      <c r="A1208" s="64"/>
    </row>
    <row r="1209" spans="1:1" x14ac:dyDescent="0.25">
      <c r="A1209" s="64"/>
    </row>
    <row r="1210" spans="1:1" x14ac:dyDescent="0.25">
      <c r="A1210" s="64"/>
    </row>
    <row r="1211" spans="1:1" x14ac:dyDescent="0.25">
      <c r="A1211" s="64"/>
    </row>
    <row r="1212" spans="1:1" x14ac:dyDescent="0.25">
      <c r="A1212" s="64"/>
    </row>
    <row r="1213" spans="1:1" x14ac:dyDescent="0.25">
      <c r="A1213" s="64"/>
    </row>
    <row r="1214" spans="1:1" x14ac:dyDescent="0.25">
      <c r="A1214" s="64"/>
    </row>
    <row r="1215" spans="1:1" x14ac:dyDescent="0.25">
      <c r="A1215" s="64"/>
    </row>
    <row r="1216" spans="1:1" x14ac:dyDescent="0.25">
      <c r="A1216" s="64"/>
    </row>
    <row r="1217" spans="1:1" x14ac:dyDescent="0.25">
      <c r="A1217" s="64"/>
    </row>
    <row r="1218" spans="1:1" x14ac:dyDescent="0.25">
      <c r="A1218" s="64"/>
    </row>
    <row r="1219" spans="1:1" x14ac:dyDescent="0.25">
      <c r="A1219" s="64"/>
    </row>
    <row r="1220" spans="1:1" x14ac:dyDescent="0.25">
      <c r="A1220" s="64"/>
    </row>
    <row r="1221" spans="1:1" x14ac:dyDescent="0.25">
      <c r="A1221" s="64"/>
    </row>
    <row r="1222" spans="1:1" x14ac:dyDescent="0.25">
      <c r="A1222" s="64"/>
    </row>
    <row r="1223" spans="1:1" x14ac:dyDescent="0.25">
      <c r="A1223" s="64"/>
    </row>
    <row r="1224" spans="1:1" x14ac:dyDescent="0.25">
      <c r="A1224" s="64"/>
    </row>
    <row r="1225" spans="1:1" x14ac:dyDescent="0.25">
      <c r="A1225" s="64"/>
    </row>
    <row r="1226" spans="1:1" x14ac:dyDescent="0.25">
      <c r="A1226" s="64"/>
    </row>
    <row r="1227" spans="1:1" x14ac:dyDescent="0.25">
      <c r="A1227" s="64"/>
    </row>
    <row r="1228" spans="1:1" x14ac:dyDescent="0.25">
      <c r="A1228" s="64"/>
    </row>
    <row r="1229" spans="1:1" x14ac:dyDescent="0.25">
      <c r="A1229" s="64"/>
    </row>
    <row r="1230" spans="1:1" x14ac:dyDescent="0.25">
      <c r="A1230" s="64"/>
    </row>
    <row r="1231" spans="1:1" x14ac:dyDescent="0.25">
      <c r="A1231" s="64"/>
    </row>
    <row r="1232" spans="1:1" x14ac:dyDescent="0.25">
      <c r="A1232" s="64"/>
    </row>
    <row r="1233" spans="1:1" x14ac:dyDescent="0.25">
      <c r="A1233" s="64"/>
    </row>
    <row r="1234" spans="1:1" x14ac:dyDescent="0.25">
      <c r="A1234" s="64"/>
    </row>
    <row r="1235" spans="1:1" x14ac:dyDescent="0.25">
      <c r="A1235" s="64"/>
    </row>
    <row r="1236" spans="1:1" x14ac:dyDescent="0.25">
      <c r="A1236" s="64"/>
    </row>
    <row r="1237" spans="1:1" x14ac:dyDescent="0.25">
      <c r="A1237" s="64"/>
    </row>
    <row r="1238" spans="1:1" x14ac:dyDescent="0.25">
      <c r="A1238" s="64"/>
    </row>
    <row r="1239" spans="1:1" x14ac:dyDescent="0.25">
      <c r="A1239" s="64"/>
    </row>
    <row r="1240" spans="1:1" x14ac:dyDescent="0.25">
      <c r="A1240" s="64"/>
    </row>
    <row r="1241" spans="1:1" x14ac:dyDescent="0.25">
      <c r="A1241" s="64"/>
    </row>
    <row r="1242" spans="1:1" x14ac:dyDescent="0.25">
      <c r="A1242" s="64"/>
    </row>
    <row r="1243" spans="1:1" x14ac:dyDescent="0.25">
      <c r="A1243" s="64"/>
    </row>
    <row r="1244" spans="1:1" x14ac:dyDescent="0.25">
      <c r="A1244" s="64"/>
    </row>
    <row r="1245" spans="1:1" x14ac:dyDescent="0.25">
      <c r="A1245" s="64"/>
    </row>
    <row r="1246" spans="1:1" x14ac:dyDescent="0.25">
      <c r="A1246" s="64"/>
    </row>
    <row r="1247" spans="1:1" x14ac:dyDescent="0.25">
      <c r="A1247" s="64"/>
    </row>
    <row r="1248" spans="1:1" x14ac:dyDescent="0.25">
      <c r="A1248" s="64"/>
    </row>
    <row r="1249" spans="1:1" x14ac:dyDescent="0.25">
      <c r="A1249" s="64"/>
    </row>
    <row r="1250" spans="1:1" x14ac:dyDescent="0.25">
      <c r="A1250" s="64"/>
    </row>
    <row r="1251" spans="1:1" x14ac:dyDescent="0.25">
      <c r="A1251" s="64"/>
    </row>
    <row r="1252" spans="1:1" x14ac:dyDescent="0.25">
      <c r="A1252" s="64"/>
    </row>
    <row r="1253" spans="1:1" x14ac:dyDescent="0.25">
      <c r="A1253" s="64"/>
    </row>
    <row r="1254" spans="1:1" x14ac:dyDescent="0.25">
      <c r="A1254" s="64"/>
    </row>
    <row r="1255" spans="1:1" x14ac:dyDescent="0.25">
      <c r="A1255" s="64"/>
    </row>
    <row r="1256" spans="1:1" x14ac:dyDescent="0.25">
      <c r="A1256" s="64"/>
    </row>
    <row r="1257" spans="1:1" x14ac:dyDescent="0.25">
      <c r="A1257" s="64"/>
    </row>
    <row r="1258" spans="1:1" x14ac:dyDescent="0.25">
      <c r="A1258" s="64"/>
    </row>
    <row r="1259" spans="1:1" x14ac:dyDescent="0.25">
      <c r="A1259" s="64"/>
    </row>
    <row r="1260" spans="1:1" x14ac:dyDescent="0.25">
      <c r="A1260" s="64"/>
    </row>
    <row r="1261" spans="1:1" x14ac:dyDescent="0.25">
      <c r="A1261" s="64"/>
    </row>
    <row r="1262" spans="1:1" x14ac:dyDescent="0.25">
      <c r="A1262" s="64"/>
    </row>
    <row r="1263" spans="1:1" x14ac:dyDescent="0.25">
      <c r="A1263" s="64"/>
    </row>
    <row r="1264" spans="1:1" x14ac:dyDescent="0.25">
      <c r="A1264" s="64"/>
    </row>
    <row r="1265" spans="1:1" x14ac:dyDescent="0.25">
      <c r="A1265" s="64"/>
    </row>
    <row r="1266" spans="1:1" x14ac:dyDescent="0.25">
      <c r="A1266" s="64"/>
    </row>
    <row r="1267" spans="1:1" x14ac:dyDescent="0.25">
      <c r="A1267" s="64"/>
    </row>
    <row r="1268" spans="1:1" x14ac:dyDescent="0.25">
      <c r="A1268" s="64"/>
    </row>
    <row r="1269" spans="1:1" x14ac:dyDescent="0.25">
      <c r="A1269" s="64"/>
    </row>
    <row r="1270" spans="1:1" x14ac:dyDescent="0.25">
      <c r="A1270" s="64"/>
    </row>
    <row r="1271" spans="1:1" x14ac:dyDescent="0.25">
      <c r="A1271" s="64"/>
    </row>
    <row r="1272" spans="1:1" x14ac:dyDescent="0.25">
      <c r="A1272" s="64"/>
    </row>
    <row r="1273" spans="1:1" x14ac:dyDescent="0.25">
      <c r="A1273" s="64"/>
    </row>
    <row r="1274" spans="1:1" x14ac:dyDescent="0.25">
      <c r="A1274" s="64"/>
    </row>
    <row r="1275" spans="1:1" x14ac:dyDescent="0.25">
      <c r="A1275" s="64"/>
    </row>
    <row r="1276" spans="1:1" x14ac:dyDescent="0.25">
      <c r="A1276" s="64"/>
    </row>
    <row r="1277" spans="1:1" x14ac:dyDescent="0.25">
      <c r="A1277" s="64"/>
    </row>
    <row r="1278" spans="1:1" x14ac:dyDescent="0.25">
      <c r="A1278" s="64"/>
    </row>
    <row r="1279" spans="1:1" x14ac:dyDescent="0.25">
      <c r="A1279" s="64"/>
    </row>
    <row r="1280" spans="1:1" x14ac:dyDescent="0.25">
      <c r="A1280" s="64"/>
    </row>
    <row r="1281" spans="1:1" x14ac:dyDescent="0.25">
      <c r="A1281" s="64"/>
    </row>
    <row r="1282" spans="1:1" x14ac:dyDescent="0.25">
      <c r="A1282" s="64"/>
    </row>
    <row r="1283" spans="1:1" x14ac:dyDescent="0.25">
      <c r="A1283" s="64"/>
    </row>
    <row r="1284" spans="1:1" x14ac:dyDescent="0.25">
      <c r="A1284" s="64"/>
    </row>
    <row r="1285" spans="1:1" x14ac:dyDescent="0.25">
      <c r="A1285" s="64"/>
    </row>
    <row r="1286" spans="1:1" x14ac:dyDescent="0.25">
      <c r="A1286" s="64"/>
    </row>
    <row r="1287" spans="1:1" x14ac:dyDescent="0.25">
      <c r="A1287" s="64"/>
    </row>
    <row r="1288" spans="1:1" x14ac:dyDescent="0.25">
      <c r="A1288" s="64"/>
    </row>
    <row r="1289" spans="1:1" x14ac:dyDescent="0.25">
      <c r="A1289" s="64"/>
    </row>
    <row r="1290" spans="1:1" x14ac:dyDescent="0.25">
      <c r="A1290" s="64"/>
    </row>
    <row r="1291" spans="1:1" x14ac:dyDescent="0.25">
      <c r="A1291" s="64"/>
    </row>
    <row r="1292" spans="1:1" x14ac:dyDescent="0.25">
      <c r="A1292" s="64"/>
    </row>
    <row r="1293" spans="1:1" x14ac:dyDescent="0.25">
      <c r="A1293" s="64"/>
    </row>
    <row r="1294" spans="1:1" x14ac:dyDescent="0.25">
      <c r="A1294" s="64"/>
    </row>
    <row r="1295" spans="1:1" x14ac:dyDescent="0.25">
      <c r="A1295" s="64"/>
    </row>
    <row r="1296" spans="1:1" x14ac:dyDescent="0.25">
      <c r="A1296" s="64"/>
    </row>
    <row r="1297" spans="1:1" x14ac:dyDescent="0.25">
      <c r="A1297" s="64"/>
    </row>
    <row r="1298" spans="1:1" x14ac:dyDescent="0.25">
      <c r="A1298" s="64"/>
    </row>
    <row r="1299" spans="1:1" x14ac:dyDescent="0.25">
      <c r="A1299" s="64"/>
    </row>
    <row r="1300" spans="1:1" x14ac:dyDescent="0.25">
      <c r="A1300" s="64"/>
    </row>
    <row r="1301" spans="1:1" x14ac:dyDescent="0.25">
      <c r="A1301" s="64"/>
    </row>
    <row r="1302" spans="1:1" x14ac:dyDescent="0.25">
      <c r="A1302" s="64"/>
    </row>
    <row r="1303" spans="1:1" x14ac:dyDescent="0.25">
      <c r="A1303" s="64"/>
    </row>
    <row r="1304" spans="1:1" x14ac:dyDescent="0.25">
      <c r="A1304" s="64"/>
    </row>
    <row r="1305" spans="1:1" x14ac:dyDescent="0.25">
      <c r="A1305" s="64"/>
    </row>
    <row r="1306" spans="1:1" x14ac:dyDescent="0.25">
      <c r="A1306" s="64"/>
    </row>
    <row r="1307" spans="1:1" x14ac:dyDescent="0.25">
      <c r="A1307" s="64"/>
    </row>
    <row r="1308" spans="1:1" x14ac:dyDescent="0.25">
      <c r="A1308" s="64"/>
    </row>
    <row r="1309" spans="1:1" x14ac:dyDescent="0.25">
      <c r="A1309" s="64"/>
    </row>
    <row r="1310" spans="1:1" x14ac:dyDescent="0.25">
      <c r="A1310" s="64"/>
    </row>
    <row r="1311" spans="1:1" x14ac:dyDescent="0.25">
      <c r="A1311" s="64"/>
    </row>
    <row r="1312" spans="1:1" x14ac:dyDescent="0.25">
      <c r="A1312" s="64"/>
    </row>
    <row r="1313" spans="1:1" x14ac:dyDescent="0.25">
      <c r="A1313" s="64"/>
    </row>
    <row r="1314" spans="1:1" x14ac:dyDescent="0.25">
      <c r="A1314" s="64"/>
    </row>
    <row r="1315" spans="1:1" x14ac:dyDescent="0.25">
      <c r="A1315" s="64"/>
    </row>
    <row r="1316" spans="1:1" x14ac:dyDescent="0.25">
      <c r="A1316" s="64"/>
    </row>
    <row r="1317" spans="1:1" x14ac:dyDescent="0.25">
      <c r="A1317" s="64"/>
    </row>
    <row r="1318" spans="1:1" x14ac:dyDescent="0.25">
      <c r="A1318" s="64"/>
    </row>
    <row r="1319" spans="1:1" x14ac:dyDescent="0.25">
      <c r="A1319" s="64"/>
    </row>
    <row r="1320" spans="1:1" x14ac:dyDescent="0.25">
      <c r="A1320" s="64"/>
    </row>
    <row r="1321" spans="1:1" x14ac:dyDescent="0.25">
      <c r="A1321" s="64"/>
    </row>
    <row r="1322" spans="1:1" x14ac:dyDescent="0.25">
      <c r="A1322" s="64"/>
    </row>
    <row r="1323" spans="1:1" x14ac:dyDescent="0.25">
      <c r="A1323" s="64"/>
    </row>
    <row r="1324" spans="1:1" x14ac:dyDescent="0.25">
      <c r="A1324" s="64"/>
    </row>
    <row r="1325" spans="1:1" x14ac:dyDescent="0.25">
      <c r="A1325" s="64"/>
    </row>
    <row r="1326" spans="1:1" x14ac:dyDescent="0.25">
      <c r="A1326" s="64"/>
    </row>
    <row r="1327" spans="1:1" x14ac:dyDescent="0.25">
      <c r="A1327" s="64"/>
    </row>
    <row r="1328" spans="1:1" x14ac:dyDescent="0.25">
      <c r="A1328" s="64"/>
    </row>
    <row r="1329" spans="1:1" x14ac:dyDescent="0.25">
      <c r="A1329" s="64"/>
    </row>
    <row r="1330" spans="1:1" x14ac:dyDescent="0.25">
      <c r="A1330" s="64"/>
    </row>
    <row r="1331" spans="1:1" x14ac:dyDescent="0.25">
      <c r="A1331" s="64"/>
    </row>
    <row r="1332" spans="1:1" x14ac:dyDescent="0.25">
      <c r="A1332" s="64"/>
    </row>
    <row r="1333" spans="1:1" x14ac:dyDescent="0.25">
      <c r="A1333" s="64"/>
    </row>
    <row r="1334" spans="1:1" x14ac:dyDescent="0.25">
      <c r="A1334" s="64"/>
    </row>
    <row r="1335" spans="1:1" x14ac:dyDescent="0.25">
      <c r="A1335" s="64"/>
    </row>
    <row r="1336" spans="1:1" x14ac:dyDescent="0.25">
      <c r="A1336" s="64"/>
    </row>
    <row r="1337" spans="1:1" x14ac:dyDescent="0.25">
      <c r="A1337" s="64"/>
    </row>
    <row r="1338" spans="1:1" x14ac:dyDescent="0.25">
      <c r="A1338" s="64"/>
    </row>
    <row r="1339" spans="1:1" x14ac:dyDescent="0.25">
      <c r="A1339" s="64"/>
    </row>
    <row r="1340" spans="1:1" x14ac:dyDescent="0.25">
      <c r="A1340" s="64"/>
    </row>
    <row r="1341" spans="1:1" x14ac:dyDescent="0.25">
      <c r="A1341" s="64"/>
    </row>
    <row r="1342" spans="1:1" x14ac:dyDescent="0.25">
      <c r="A1342" s="64"/>
    </row>
    <row r="1343" spans="1:1" x14ac:dyDescent="0.25">
      <c r="A1343" s="64"/>
    </row>
    <row r="1344" spans="1:1" x14ac:dyDescent="0.25">
      <c r="A1344" s="64"/>
    </row>
    <row r="1345" spans="1:1" x14ac:dyDescent="0.25">
      <c r="A1345" s="64"/>
    </row>
    <row r="1346" spans="1:1" x14ac:dyDescent="0.25">
      <c r="A1346" s="64"/>
    </row>
    <row r="1347" spans="1:1" x14ac:dyDescent="0.25">
      <c r="A1347" s="64"/>
    </row>
    <row r="1348" spans="1:1" x14ac:dyDescent="0.25">
      <c r="A1348" s="64"/>
    </row>
    <row r="1349" spans="1:1" x14ac:dyDescent="0.25">
      <c r="A1349" s="64"/>
    </row>
    <row r="1350" spans="1:1" x14ac:dyDescent="0.25">
      <c r="A1350" s="64"/>
    </row>
    <row r="1351" spans="1:1" x14ac:dyDescent="0.25">
      <c r="A1351" s="64"/>
    </row>
    <row r="1352" spans="1:1" x14ac:dyDescent="0.25">
      <c r="A1352" s="64"/>
    </row>
    <row r="1353" spans="1:1" x14ac:dyDescent="0.25">
      <c r="A1353" s="64"/>
    </row>
    <row r="1354" spans="1:1" x14ac:dyDescent="0.25">
      <c r="A1354" s="64"/>
    </row>
    <row r="1355" spans="1:1" x14ac:dyDescent="0.25">
      <c r="A1355" s="64"/>
    </row>
    <row r="1356" spans="1:1" x14ac:dyDescent="0.25">
      <c r="A1356" s="64"/>
    </row>
    <row r="1357" spans="1:1" x14ac:dyDescent="0.25">
      <c r="A1357" s="64"/>
    </row>
    <row r="1358" spans="1:1" x14ac:dyDescent="0.25">
      <c r="A1358" s="64"/>
    </row>
    <row r="1359" spans="1:1" x14ac:dyDescent="0.25">
      <c r="A1359" s="64"/>
    </row>
    <row r="1360" spans="1:1" x14ac:dyDescent="0.25">
      <c r="A1360" s="64"/>
    </row>
    <row r="1361" spans="1:1" x14ac:dyDescent="0.25">
      <c r="A1361" s="64"/>
    </row>
    <row r="1362" spans="1:1" x14ac:dyDescent="0.25">
      <c r="A1362" s="64"/>
    </row>
    <row r="1363" spans="1:1" x14ac:dyDescent="0.25">
      <c r="A1363" s="64"/>
    </row>
    <row r="1364" spans="1:1" x14ac:dyDescent="0.25">
      <c r="A1364" s="64"/>
    </row>
    <row r="1365" spans="1:1" x14ac:dyDescent="0.25">
      <c r="A1365" s="64"/>
    </row>
    <row r="1366" spans="1:1" x14ac:dyDescent="0.25">
      <c r="A1366" s="64"/>
    </row>
    <row r="1367" spans="1:1" x14ac:dyDescent="0.25">
      <c r="A1367" s="64"/>
    </row>
    <row r="1368" spans="1:1" x14ac:dyDescent="0.25">
      <c r="A1368" s="64"/>
    </row>
    <row r="1369" spans="1:1" x14ac:dyDescent="0.25">
      <c r="A1369" s="64"/>
    </row>
    <row r="1370" spans="1:1" x14ac:dyDescent="0.25">
      <c r="A1370" s="64"/>
    </row>
    <row r="1371" spans="1:1" x14ac:dyDescent="0.25">
      <c r="A1371" s="64"/>
    </row>
    <row r="1372" spans="1:1" x14ac:dyDescent="0.25">
      <c r="A1372" s="64"/>
    </row>
    <row r="1373" spans="1:1" x14ac:dyDescent="0.25">
      <c r="A1373" s="64"/>
    </row>
    <row r="1374" spans="1:1" x14ac:dyDescent="0.25">
      <c r="A1374" s="64"/>
    </row>
    <row r="1375" spans="1:1" x14ac:dyDescent="0.25">
      <c r="A1375" s="64"/>
    </row>
    <row r="1376" spans="1:1" x14ac:dyDescent="0.25">
      <c r="A1376" s="64"/>
    </row>
    <row r="1377" spans="1:1" x14ac:dyDescent="0.25">
      <c r="A1377" s="64"/>
    </row>
    <row r="1378" spans="1:1" x14ac:dyDescent="0.25">
      <c r="A1378" s="64"/>
    </row>
    <row r="1379" spans="1:1" x14ac:dyDescent="0.25">
      <c r="A1379" s="64"/>
    </row>
    <row r="1380" spans="1:1" x14ac:dyDescent="0.25">
      <c r="A1380" s="64"/>
    </row>
    <row r="1381" spans="1:1" x14ac:dyDescent="0.25">
      <c r="A1381" s="64"/>
    </row>
    <row r="1382" spans="1:1" x14ac:dyDescent="0.25">
      <c r="A1382" s="64"/>
    </row>
    <row r="1383" spans="1:1" x14ac:dyDescent="0.25">
      <c r="A1383" s="64"/>
    </row>
    <row r="1384" spans="1:1" x14ac:dyDescent="0.25">
      <c r="A1384" s="64"/>
    </row>
    <row r="1385" spans="1:1" x14ac:dyDescent="0.25">
      <c r="A1385" s="64"/>
    </row>
    <row r="1386" spans="1:1" x14ac:dyDescent="0.25">
      <c r="A1386" s="64"/>
    </row>
    <row r="1387" spans="1:1" x14ac:dyDescent="0.25">
      <c r="A1387" s="64"/>
    </row>
    <row r="1388" spans="1:1" x14ac:dyDescent="0.25">
      <c r="A1388" s="64"/>
    </row>
    <row r="1389" spans="1:1" x14ac:dyDescent="0.25">
      <c r="A1389" s="64"/>
    </row>
    <row r="1390" spans="1:1" x14ac:dyDescent="0.25">
      <c r="A1390" s="64"/>
    </row>
    <row r="1391" spans="1:1" x14ac:dyDescent="0.25">
      <c r="A1391" s="64"/>
    </row>
    <row r="1392" spans="1:1" x14ac:dyDescent="0.25">
      <c r="A1392" s="64"/>
    </row>
    <row r="1393" spans="1:1" x14ac:dyDescent="0.25">
      <c r="A1393" s="64"/>
    </row>
    <row r="1394" spans="1:1" x14ac:dyDescent="0.25">
      <c r="A1394" s="64"/>
    </row>
    <row r="1395" spans="1:1" x14ac:dyDescent="0.25">
      <c r="A1395" s="64"/>
    </row>
    <row r="1396" spans="1:1" x14ac:dyDescent="0.25">
      <c r="A1396" s="64"/>
    </row>
    <row r="1397" spans="1:1" x14ac:dyDescent="0.25">
      <c r="A1397" s="64"/>
    </row>
    <row r="1398" spans="1:1" x14ac:dyDescent="0.25">
      <c r="A1398" s="64"/>
    </row>
    <row r="1399" spans="1:1" x14ac:dyDescent="0.25">
      <c r="A1399" s="64"/>
    </row>
    <row r="1400" spans="1:1" x14ac:dyDescent="0.25">
      <c r="A1400" s="64"/>
    </row>
    <row r="1401" spans="1:1" x14ac:dyDescent="0.25">
      <c r="A1401" s="64"/>
    </row>
    <row r="1402" spans="1:1" x14ac:dyDescent="0.25">
      <c r="A1402" s="64"/>
    </row>
    <row r="1403" spans="1:1" x14ac:dyDescent="0.25">
      <c r="A1403" s="64"/>
    </row>
    <row r="1404" spans="1:1" x14ac:dyDescent="0.25">
      <c r="A1404" s="64"/>
    </row>
    <row r="1405" spans="1:1" x14ac:dyDescent="0.25">
      <c r="A1405" s="64"/>
    </row>
    <row r="1406" spans="1:1" x14ac:dyDescent="0.25">
      <c r="A1406" s="64"/>
    </row>
    <row r="1407" spans="1:1" x14ac:dyDescent="0.25">
      <c r="A1407" s="64"/>
    </row>
    <row r="1408" spans="1:1" x14ac:dyDescent="0.25">
      <c r="A1408" s="64"/>
    </row>
    <row r="1409" spans="1:1" x14ac:dyDescent="0.25">
      <c r="A1409" s="64"/>
    </row>
    <row r="1410" spans="1:1" x14ac:dyDescent="0.25">
      <c r="A1410" s="64"/>
    </row>
    <row r="1411" spans="1:1" x14ac:dyDescent="0.25">
      <c r="A1411" s="64"/>
    </row>
    <row r="1412" spans="1:1" x14ac:dyDescent="0.25">
      <c r="A1412" s="64"/>
    </row>
    <row r="1413" spans="1:1" x14ac:dyDescent="0.25">
      <c r="A1413" s="64"/>
    </row>
    <row r="1414" spans="1:1" x14ac:dyDescent="0.25">
      <c r="A1414" s="64"/>
    </row>
    <row r="1415" spans="1:1" x14ac:dyDescent="0.25">
      <c r="A1415" s="64"/>
    </row>
    <row r="1416" spans="1:1" x14ac:dyDescent="0.25">
      <c r="A1416" s="64"/>
    </row>
    <row r="1417" spans="1:1" x14ac:dyDescent="0.25">
      <c r="A1417" s="64"/>
    </row>
    <row r="1418" spans="1:1" x14ac:dyDescent="0.25">
      <c r="A1418" s="64"/>
    </row>
    <row r="1419" spans="1:1" x14ac:dyDescent="0.25">
      <c r="A1419" s="64"/>
    </row>
    <row r="1420" spans="1:1" x14ac:dyDescent="0.25">
      <c r="A1420" s="64"/>
    </row>
    <row r="1421" spans="1:1" x14ac:dyDescent="0.25">
      <c r="A1421" s="64"/>
    </row>
    <row r="1422" spans="1:1" x14ac:dyDescent="0.25">
      <c r="A1422" s="64"/>
    </row>
    <row r="1423" spans="1:1" x14ac:dyDescent="0.25">
      <c r="A1423" s="64"/>
    </row>
    <row r="1424" spans="1:1" x14ac:dyDescent="0.25">
      <c r="A1424" s="64"/>
    </row>
    <row r="1425" spans="1:1" x14ac:dyDescent="0.25">
      <c r="A1425" s="64"/>
    </row>
    <row r="1426" spans="1:1" x14ac:dyDescent="0.25">
      <c r="A1426" s="64"/>
    </row>
    <row r="1427" spans="1:1" x14ac:dyDescent="0.25">
      <c r="A1427" s="64"/>
    </row>
    <row r="1428" spans="1:1" x14ac:dyDescent="0.25">
      <c r="A1428" s="64"/>
    </row>
    <row r="1429" spans="1:1" x14ac:dyDescent="0.25">
      <c r="A1429" s="64"/>
    </row>
    <row r="1430" spans="1:1" x14ac:dyDescent="0.25">
      <c r="A1430" s="64"/>
    </row>
    <row r="1431" spans="1:1" x14ac:dyDescent="0.25">
      <c r="A1431" s="64"/>
    </row>
    <row r="1432" spans="1:1" x14ac:dyDescent="0.25">
      <c r="A1432" s="64"/>
    </row>
    <row r="1433" spans="1:1" x14ac:dyDescent="0.25">
      <c r="A1433" s="64"/>
    </row>
    <row r="1434" spans="1:1" x14ac:dyDescent="0.25">
      <c r="A1434" s="64"/>
    </row>
    <row r="1435" spans="1:1" x14ac:dyDescent="0.25">
      <c r="A1435" s="64"/>
    </row>
    <row r="1436" spans="1:1" x14ac:dyDescent="0.25">
      <c r="A1436" s="64"/>
    </row>
    <row r="1437" spans="1:1" x14ac:dyDescent="0.25">
      <c r="A1437" s="64"/>
    </row>
    <row r="1438" spans="1:1" x14ac:dyDescent="0.25">
      <c r="A1438" s="64"/>
    </row>
    <row r="1439" spans="1:1" x14ac:dyDescent="0.25">
      <c r="A1439" s="64"/>
    </row>
    <row r="1440" spans="1:1" x14ac:dyDescent="0.25">
      <c r="A1440" s="64"/>
    </row>
    <row r="1441" spans="1:1" x14ac:dyDescent="0.25">
      <c r="A1441" s="64"/>
    </row>
    <row r="1442" spans="1:1" x14ac:dyDescent="0.25">
      <c r="A1442" s="64"/>
    </row>
    <row r="1443" spans="1:1" x14ac:dyDescent="0.25">
      <c r="A1443" s="64"/>
    </row>
    <row r="1444" spans="1:1" x14ac:dyDescent="0.25">
      <c r="A1444" s="64"/>
    </row>
    <row r="1445" spans="1:1" x14ac:dyDescent="0.25">
      <c r="A1445" s="64"/>
    </row>
    <row r="1446" spans="1:1" x14ac:dyDescent="0.25">
      <c r="A1446" s="64"/>
    </row>
    <row r="1447" spans="1:1" x14ac:dyDescent="0.25">
      <c r="A1447" s="64"/>
    </row>
    <row r="1448" spans="1:1" x14ac:dyDescent="0.25">
      <c r="A1448" s="64"/>
    </row>
    <row r="1449" spans="1:1" x14ac:dyDescent="0.25">
      <c r="A1449" s="64"/>
    </row>
    <row r="1450" spans="1:1" x14ac:dyDescent="0.25">
      <c r="A1450" s="64"/>
    </row>
    <row r="1451" spans="1:1" x14ac:dyDescent="0.25">
      <c r="A1451" s="64"/>
    </row>
    <row r="1452" spans="1:1" x14ac:dyDescent="0.25">
      <c r="A1452" s="64"/>
    </row>
    <row r="1453" spans="1:1" x14ac:dyDescent="0.25">
      <c r="A1453" s="64"/>
    </row>
    <row r="1454" spans="1:1" x14ac:dyDescent="0.25">
      <c r="A1454" s="64"/>
    </row>
    <row r="1455" spans="1:1" x14ac:dyDescent="0.25">
      <c r="A1455" s="64"/>
    </row>
    <row r="1456" spans="1:1" x14ac:dyDescent="0.25">
      <c r="A1456" s="64"/>
    </row>
    <row r="1457" spans="1:1" x14ac:dyDescent="0.25">
      <c r="A1457" s="64"/>
    </row>
    <row r="1458" spans="1:1" x14ac:dyDescent="0.25">
      <c r="A1458" s="64"/>
    </row>
    <row r="1459" spans="1:1" x14ac:dyDescent="0.25">
      <c r="A1459" s="64"/>
    </row>
    <row r="1460" spans="1:1" x14ac:dyDescent="0.25">
      <c r="A1460" s="64"/>
    </row>
    <row r="1461" spans="1:1" x14ac:dyDescent="0.25">
      <c r="A1461" s="64"/>
    </row>
    <row r="1462" spans="1:1" x14ac:dyDescent="0.25">
      <c r="A1462" s="64"/>
    </row>
    <row r="1463" spans="1:1" x14ac:dyDescent="0.25">
      <c r="A1463" s="64"/>
    </row>
    <row r="1464" spans="1:1" x14ac:dyDescent="0.25">
      <c r="A1464" s="64"/>
    </row>
    <row r="1465" spans="1:1" x14ac:dyDescent="0.25">
      <c r="A1465" s="64"/>
    </row>
    <row r="1466" spans="1:1" x14ac:dyDescent="0.25">
      <c r="A1466" s="64"/>
    </row>
    <row r="1467" spans="1:1" x14ac:dyDescent="0.25">
      <c r="A1467" s="64"/>
    </row>
    <row r="1468" spans="1:1" x14ac:dyDescent="0.25">
      <c r="A1468" s="64"/>
    </row>
    <row r="1469" spans="1:1" x14ac:dyDescent="0.25">
      <c r="A1469" s="64"/>
    </row>
    <row r="1470" spans="1:1" x14ac:dyDescent="0.25">
      <c r="A1470" s="64"/>
    </row>
    <row r="1471" spans="1:1" x14ac:dyDescent="0.25">
      <c r="A1471" s="64"/>
    </row>
    <row r="1472" spans="1:1" x14ac:dyDescent="0.25">
      <c r="A1472" s="64"/>
    </row>
    <row r="1473" spans="1:1" x14ac:dyDescent="0.25">
      <c r="A1473" s="64"/>
    </row>
    <row r="1474" spans="1:1" x14ac:dyDescent="0.25">
      <c r="A1474" s="64"/>
    </row>
    <row r="1475" spans="1:1" x14ac:dyDescent="0.25">
      <c r="A1475" s="64"/>
    </row>
    <row r="1476" spans="1:1" x14ac:dyDescent="0.25">
      <c r="A1476" s="64"/>
    </row>
    <row r="1477" spans="1:1" x14ac:dyDescent="0.25">
      <c r="A1477" s="64"/>
    </row>
    <row r="1478" spans="1:1" x14ac:dyDescent="0.25">
      <c r="A1478" s="64"/>
    </row>
    <row r="1479" spans="1:1" x14ac:dyDescent="0.25">
      <c r="A1479" s="64"/>
    </row>
    <row r="1480" spans="1:1" x14ac:dyDescent="0.25">
      <c r="A1480" s="64"/>
    </row>
    <row r="1481" spans="1:1" x14ac:dyDescent="0.25">
      <c r="A1481" s="64"/>
    </row>
    <row r="1482" spans="1:1" x14ac:dyDescent="0.25">
      <c r="A1482" s="64"/>
    </row>
    <row r="1483" spans="1:1" x14ac:dyDescent="0.25">
      <c r="A1483" s="64"/>
    </row>
    <row r="1484" spans="1:1" x14ac:dyDescent="0.25">
      <c r="A1484" s="64"/>
    </row>
    <row r="1485" spans="1:1" x14ac:dyDescent="0.25">
      <c r="A1485" s="64"/>
    </row>
    <row r="1486" spans="1:1" x14ac:dyDescent="0.25">
      <c r="A1486" s="64"/>
    </row>
    <row r="1487" spans="1:1" x14ac:dyDescent="0.25">
      <c r="A1487" s="64"/>
    </row>
    <row r="1488" spans="1:1" x14ac:dyDescent="0.25">
      <c r="A1488" s="64"/>
    </row>
    <row r="1489" spans="1:1" x14ac:dyDescent="0.25">
      <c r="A1489" s="64"/>
    </row>
    <row r="1490" spans="1:1" x14ac:dyDescent="0.25">
      <c r="A1490" s="64"/>
    </row>
    <row r="1491" spans="1:1" x14ac:dyDescent="0.25">
      <c r="A1491" s="64"/>
    </row>
    <row r="1492" spans="1:1" x14ac:dyDescent="0.25">
      <c r="A1492" s="64"/>
    </row>
    <row r="1493" spans="1:1" x14ac:dyDescent="0.25">
      <c r="A1493" s="64"/>
    </row>
    <row r="1494" spans="1:1" x14ac:dyDescent="0.25">
      <c r="A1494" s="64"/>
    </row>
    <row r="1495" spans="1:1" x14ac:dyDescent="0.25">
      <c r="A1495" s="64"/>
    </row>
    <row r="1496" spans="1:1" x14ac:dyDescent="0.25">
      <c r="A1496" s="64"/>
    </row>
    <row r="1497" spans="1:1" x14ac:dyDescent="0.25">
      <c r="A1497" s="64"/>
    </row>
    <row r="1498" spans="1:1" x14ac:dyDescent="0.25">
      <c r="A1498" s="64"/>
    </row>
    <row r="1499" spans="1:1" x14ac:dyDescent="0.25">
      <c r="A1499" s="64"/>
    </row>
    <row r="1500" spans="1:1" x14ac:dyDescent="0.25">
      <c r="A1500" s="64"/>
    </row>
    <row r="1501" spans="1:1" x14ac:dyDescent="0.25">
      <c r="A1501" s="64"/>
    </row>
    <row r="1502" spans="1:1" x14ac:dyDescent="0.25">
      <c r="A1502" s="64"/>
    </row>
    <row r="1503" spans="1:1" x14ac:dyDescent="0.25">
      <c r="A1503" s="64"/>
    </row>
    <row r="1504" spans="1:1" x14ac:dyDescent="0.25">
      <c r="A1504" s="64"/>
    </row>
    <row r="1505" spans="1:1" x14ac:dyDescent="0.25">
      <c r="A1505" s="64"/>
    </row>
    <row r="1506" spans="1:1" x14ac:dyDescent="0.25">
      <c r="A1506" s="64"/>
    </row>
    <row r="1507" spans="1:1" x14ac:dyDescent="0.25">
      <c r="A1507" s="64"/>
    </row>
    <row r="1508" spans="1:1" x14ac:dyDescent="0.25">
      <c r="A1508" s="64"/>
    </row>
    <row r="1509" spans="1:1" x14ac:dyDescent="0.25">
      <c r="A1509" s="64"/>
    </row>
    <row r="1510" spans="1:1" x14ac:dyDescent="0.25">
      <c r="A1510" s="64"/>
    </row>
    <row r="1511" spans="1:1" x14ac:dyDescent="0.25">
      <c r="A1511" s="64"/>
    </row>
    <row r="1512" spans="1:1" x14ac:dyDescent="0.25">
      <c r="A1512" s="64"/>
    </row>
    <row r="1513" spans="1:1" x14ac:dyDescent="0.25">
      <c r="A1513" s="64"/>
    </row>
    <row r="1514" spans="1:1" x14ac:dyDescent="0.25">
      <c r="A1514" s="64"/>
    </row>
    <row r="1515" spans="1:1" x14ac:dyDescent="0.25">
      <c r="A1515" s="64"/>
    </row>
    <row r="1516" spans="1:1" x14ac:dyDescent="0.25">
      <c r="A1516" s="64"/>
    </row>
    <row r="1517" spans="1:1" x14ac:dyDescent="0.25">
      <c r="A1517" s="64"/>
    </row>
    <row r="1518" spans="1:1" x14ac:dyDescent="0.25">
      <c r="A1518" s="64"/>
    </row>
    <row r="1519" spans="1:1" x14ac:dyDescent="0.25">
      <c r="A1519" s="64"/>
    </row>
    <row r="1520" spans="1:1" x14ac:dyDescent="0.25">
      <c r="A1520" s="64"/>
    </row>
    <row r="1521" spans="1:1" x14ac:dyDescent="0.25">
      <c r="A1521" s="64"/>
    </row>
    <row r="1522" spans="1:1" x14ac:dyDescent="0.25">
      <c r="A1522" s="64"/>
    </row>
    <row r="1523" spans="1:1" x14ac:dyDescent="0.25">
      <c r="A1523" s="64"/>
    </row>
    <row r="1524" spans="1:1" x14ac:dyDescent="0.25">
      <c r="A1524" s="64"/>
    </row>
    <row r="1525" spans="1:1" x14ac:dyDescent="0.25">
      <c r="A1525" s="64"/>
    </row>
    <row r="1526" spans="1:1" x14ac:dyDescent="0.25">
      <c r="A1526" s="64"/>
    </row>
    <row r="1527" spans="1:1" x14ac:dyDescent="0.25">
      <c r="A1527" s="64"/>
    </row>
    <row r="1528" spans="1:1" x14ac:dyDescent="0.25">
      <c r="A1528" s="64"/>
    </row>
    <row r="1529" spans="1:1" x14ac:dyDescent="0.25">
      <c r="A1529" s="64"/>
    </row>
    <row r="1530" spans="1:1" x14ac:dyDescent="0.25">
      <c r="A1530" s="64"/>
    </row>
    <row r="1531" spans="1:1" x14ac:dyDescent="0.25">
      <c r="A1531" s="64"/>
    </row>
    <row r="1532" spans="1:1" x14ac:dyDescent="0.25">
      <c r="A1532" s="64"/>
    </row>
    <row r="1533" spans="1:1" x14ac:dyDescent="0.25">
      <c r="A1533" s="64"/>
    </row>
    <row r="1534" spans="1:1" x14ac:dyDescent="0.25">
      <c r="A1534" s="64"/>
    </row>
    <row r="1535" spans="1:1" x14ac:dyDescent="0.25">
      <c r="A1535" s="64"/>
    </row>
    <row r="1536" spans="1:1" x14ac:dyDescent="0.25">
      <c r="A1536" s="64"/>
    </row>
    <row r="1537" spans="1:1" x14ac:dyDescent="0.25">
      <c r="A1537" s="64"/>
    </row>
    <row r="1538" spans="1:1" x14ac:dyDescent="0.25">
      <c r="A1538" s="64"/>
    </row>
    <row r="1539" spans="1:1" x14ac:dyDescent="0.25">
      <c r="A1539" s="64"/>
    </row>
    <row r="1540" spans="1:1" x14ac:dyDescent="0.25">
      <c r="A1540" s="64"/>
    </row>
    <row r="1541" spans="1:1" x14ac:dyDescent="0.25">
      <c r="A1541" s="64"/>
    </row>
    <row r="1542" spans="1:1" x14ac:dyDescent="0.25">
      <c r="A1542" s="64"/>
    </row>
    <row r="1543" spans="1:1" x14ac:dyDescent="0.25">
      <c r="A1543" s="64"/>
    </row>
    <row r="1544" spans="1:1" x14ac:dyDescent="0.25">
      <c r="A1544" s="64"/>
    </row>
    <row r="1545" spans="1:1" x14ac:dyDescent="0.25">
      <c r="A1545" s="64"/>
    </row>
    <row r="1546" spans="1:1" x14ac:dyDescent="0.25">
      <c r="A1546" s="64"/>
    </row>
    <row r="1547" spans="1:1" x14ac:dyDescent="0.25">
      <c r="A1547" s="64"/>
    </row>
    <row r="1548" spans="1:1" x14ac:dyDescent="0.25">
      <c r="A1548" s="64"/>
    </row>
    <row r="1549" spans="1:1" x14ac:dyDescent="0.25">
      <c r="A1549" s="64"/>
    </row>
    <row r="1550" spans="1:1" x14ac:dyDescent="0.25">
      <c r="A1550" s="64"/>
    </row>
    <row r="1551" spans="1:1" x14ac:dyDescent="0.25">
      <c r="A1551" s="64"/>
    </row>
    <row r="1552" spans="1:1" x14ac:dyDescent="0.25">
      <c r="A1552" s="64"/>
    </row>
    <row r="1553" spans="1:1" x14ac:dyDescent="0.25">
      <c r="A1553" s="64"/>
    </row>
    <row r="1554" spans="1:1" x14ac:dyDescent="0.25">
      <c r="A1554" s="64"/>
    </row>
    <row r="1555" spans="1:1" x14ac:dyDescent="0.25">
      <c r="A1555" s="64"/>
    </row>
    <row r="1556" spans="1:1" x14ac:dyDescent="0.25">
      <c r="A1556" s="64"/>
    </row>
    <row r="1557" spans="1:1" x14ac:dyDescent="0.25">
      <c r="A1557" s="64"/>
    </row>
    <row r="1558" spans="1:1" x14ac:dyDescent="0.25">
      <c r="A1558" s="64"/>
    </row>
    <row r="1559" spans="1:1" x14ac:dyDescent="0.25">
      <c r="A1559" s="64"/>
    </row>
    <row r="1560" spans="1:1" x14ac:dyDescent="0.25">
      <c r="A1560" s="64"/>
    </row>
    <row r="1561" spans="1:1" x14ac:dyDescent="0.25">
      <c r="A1561" s="64"/>
    </row>
    <row r="1562" spans="1:1" x14ac:dyDescent="0.25">
      <c r="A1562" s="64"/>
    </row>
    <row r="1563" spans="1:1" x14ac:dyDescent="0.25">
      <c r="A1563" s="64"/>
    </row>
    <row r="1564" spans="1:1" x14ac:dyDescent="0.25">
      <c r="A1564" s="64"/>
    </row>
    <row r="1565" spans="1:1" x14ac:dyDescent="0.25">
      <c r="A1565" s="64"/>
    </row>
    <row r="1566" spans="1:1" x14ac:dyDescent="0.25">
      <c r="A1566" s="64"/>
    </row>
    <row r="1567" spans="1:1" x14ac:dyDescent="0.25">
      <c r="A1567" s="64"/>
    </row>
    <row r="1568" spans="1:1" x14ac:dyDescent="0.25">
      <c r="A1568" s="64"/>
    </row>
    <row r="1569" spans="1:1" x14ac:dyDescent="0.25">
      <c r="A1569" s="64"/>
    </row>
    <row r="1570" spans="1:1" x14ac:dyDescent="0.25">
      <c r="A1570" s="64"/>
    </row>
    <row r="1571" spans="1:1" x14ac:dyDescent="0.25">
      <c r="A1571" s="64"/>
    </row>
    <row r="1572" spans="1:1" x14ac:dyDescent="0.25">
      <c r="A1572" s="64"/>
    </row>
    <row r="1573" spans="1:1" x14ac:dyDescent="0.25">
      <c r="A1573" s="64"/>
    </row>
    <row r="1574" spans="1:1" x14ac:dyDescent="0.25">
      <c r="A1574" s="64"/>
    </row>
    <row r="1575" spans="1:1" x14ac:dyDescent="0.25">
      <c r="A1575" s="64"/>
    </row>
    <row r="1576" spans="1:1" x14ac:dyDescent="0.25">
      <c r="A1576" s="64"/>
    </row>
    <row r="1577" spans="1:1" x14ac:dyDescent="0.25">
      <c r="A1577" s="64"/>
    </row>
    <row r="1578" spans="1:1" x14ac:dyDescent="0.25">
      <c r="A1578" s="64"/>
    </row>
    <row r="1579" spans="1:1" x14ac:dyDescent="0.25">
      <c r="A1579" s="64"/>
    </row>
    <row r="1580" spans="1:1" x14ac:dyDescent="0.25">
      <c r="A1580" s="64"/>
    </row>
    <row r="1581" spans="1:1" x14ac:dyDescent="0.25">
      <c r="A1581" s="64"/>
    </row>
    <row r="1582" spans="1:1" x14ac:dyDescent="0.25">
      <c r="A1582" s="64"/>
    </row>
    <row r="1583" spans="1:1" x14ac:dyDescent="0.25">
      <c r="A1583" s="64"/>
    </row>
    <row r="1584" spans="1:1" x14ac:dyDescent="0.25">
      <c r="A1584" s="64"/>
    </row>
    <row r="1585" spans="1:1" x14ac:dyDescent="0.25">
      <c r="A1585" s="64"/>
    </row>
    <row r="1586" spans="1:1" x14ac:dyDescent="0.25">
      <c r="A1586" s="64"/>
    </row>
    <row r="1587" spans="1:1" x14ac:dyDescent="0.25">
      <c r="A1587" s="64"/>
    </row>
    <row r="1588" spans="1:1" x14ac:dyDescent="0.25">
      <c r="A1588" s="64"/>
    </row>
    <row r="1589" spans="1:1" x14ac:dyDescent="0.25">
      <c r="A1589" s="64"/>
    </row>
    <row r="1590" spans="1:1" x14ac:dyDescent="0.25">
      <c r="A1590" s="64"/>
    </row>
    <row r="1591" spans="1:1" x14ac:dyDescent="0.25">
      <c r="A1591" s="64"/>
    </row>
    <row r="1592" spans="1:1" x14ac:dyDescent="0.25">
      <c r="A1592" s="64"/>
    </row>
    <row r="1593" spans="1:1" x14ac:dyDescent="0.25">
      <c r="A1593" s="64"/>
    </row>
    <row r="1594" spans="1:1" x14ac:dyDescent="0.25">
      <c r="A1594" s="64"/>
    </row>
    <row r="1595" spans="1:1" x14ac:dyDescent="0.25">
      <c r="A1595" s="64"/>
    </row>
    <row r="1596" spans="1:1" x14ac:dyDescent="0.25">
      <c r="A1596" s="64"/>
    </row>
    <row r="1597" spans="1:1" x14ac:dyDescent="0.25">
      <c r="A1597" s="64"/>
    </row>
    <row r="1598" spans="1:1" x14ac:dyDescent="0.25">
      <c r="A1598" s="64"/>
    </row>
    <row r="1599" spans="1:1" x14ac:dyDescent="0.25">
      <c r="A1599" s="64"/>
    </row>
    <row r="1600" spans="1:1" x14ac:dyDescent="0.25">
      <c r="A1600" s="64"/>
    </row>
    <row r="1601" spans="1:1" x14ac:dyDescent="0.25">
      <c r="A1601" s="64"/>
    </row>
    <row r="1602" spans="1:1" x14ac:dyDescent="0.25">
      <c r="A1602" s="64"/>
    </row>
    <row r="1603" spans="1:1" x14ac:dyDescent="0.25">
      <c r="A1603" s="64"/>
    </row>
    <row r="1604" spans="1:1" x14ac:dyDescent="0.25">
      <c r="A1604" s="64"/>
    </row>
    <row r="1605" spans="1:1" x14ac:dyDescent="0.25">
      <c r="A1605" s="64"/>
    </row>
    <row r="1606" spans="1:1" x14ac:dyDescent="0.25">
      <c r="A1606" s="64"/>
    </row>
    <row r="1607" spans="1:1" x14ac:dyDescent="0.25">
      <c r="A1607" s="64"/>
    </row>
    <row r="1608" spans="1:1" x14ac:dyDescent="0.25">
      <c r="A1608" s="64"/>
    </row>
    <row r="1609" spans="1:1" x14ac:dyDescent="0.25">
      <c r="A1609" s="64"/>
    </row>
    <row r="1610" spans="1:1" x14ac:dyDescent="0.25">
      <c r="A1610" s="64"/>
    </row>
    <row r="1611" spans="1:1" x14ac:dyDescent="0.25">
      <c r="A1611" s="64"/>
    </row>
    <row r="1612" spans="1:1" x14ac:dyDescent="0.25">
      <c r="A1612" s="64"/>
    </row>
    <row r="1613" spans="1:1" x14ac:dyDescent="0.25">
      <c r="A1613" s="64"/>
    </row>
    <row r="1614" spans="1:1" x14ac:dyDescent="0.25">
      <c r="A1614" s="64"/>
    </row>
    <row r="1615" spans="1:1" x14ac:dyDescent="0.25">
      <c r="A1615" s="64"/>
    </row>
    <row r="1616" spans="1:1" x14ac:dyDescent="0.25">
      <c r="A1616" s="64"/>
    </row>
    <row r="1617" spans="1:1" x14ac:dyDescent="0.25">
      <c r="A1617" s="64"/>
    </row>
    <row r="1618" spans="1:1" x14ac:dyDescent="0.25">
      <c r="A1618" s="64"/>
    </row>
    <row r="1619" spans="1:1" x14ac:dyDescent="0.25">
      <c r="A1619" s="64"/>
    </row>
    <row r="1620" spans="1:1" x14ac:dyDescent="0.25">
      <c r="A1620" s="64"/>
    </row>
    <row r="1621" spans="1:1" x14ac:dyDescent="0.25">
      <c r="A1621" s="64"/>
    </row>
    <row r="1622" spans="1:1" x14ac:dyDescent="0.25">
      <c r="A1622" s="64"/>
    </row>
    <row r="1623" spans="1:1" x14ac:dyDescent="0.25">
      <c r="A1623" s="64"/>
    </row>
    <row r="1624" spans="1:1" x14ac:dyDescent="0.25">
      <c r="A1624" s="64"/>
    </row>
    <row r="1625" spans="1:1" x14ac:dyDescent="0.25">
      <c r="A1625" s="64"/>
    </row>
    <row r="1626" spans="1:1" x14ac:dyDescent="0.25">
      <c r="A1626" s="64"/>
    </row>
    <row r="1627" spans="1:1" x14ac:dyDescent="0.25">
      <c r="A1627" s="64"/>
    </row>
    <row r="1628" spans="1:1" x14ac:dyDescent="0.25">
      <c r="A1628" s="64"/>
    </row>
    <row r="1629" spans="1:1" x14ac:dyDescent="0.25">
      <c r="A1629" s="64"/>
    </row>
    <row r="1630" spans="1:1" x14ac:dyDescent="0.25">
      <c r="A1630" s="64"/>
    </row>
    <row r="1631" spans="1:1" x14ac:dyDescent="0.25">
      <c r="A1631" s="64"/>
    </row>
    <row r="1632" spans="1:1" x14ac:dyDescent="0.25">
      <c r="A1632" s="64"/>
    </row>
    <row r="1633" spans="1:1" x14ac:dyDescent="0.25">
      <c r="A1633" s="64"/>
    </row>
    <row r="1634" spans="1:1" x14ac:dyDescent="0.25">
      <c r="A1634" s="64"/>
    </row>
    <row r="1635" spans="1:1" x14ac:dyDescent="0.25">
      <c r="A1635" s="64"/>
    </row>
    <row r="1636" spans="1:1" x14ac:dyDescent="0.25">
      <c r="A1636" s="64"/>
    </row>
    <row r="1637" spans="1:1" x14ac:dyDescent="0.25">
      <c r="A1637" s="64"/>
    </row>
    <row r="1638" spans="1:1" x14ac:dyDescent="0.25">
      <c r="A1638" s="64"/>
    </row>
    <row r="1639" spans="1:1" x14ac:dyDescent="0.25">
      <c r="A1639" s="64"/>
    </row>
    <row r="1640" spans="1:1" x14ac:dyDescent="0.25">
      <c r="A1640" s="64"/>
    </row>
    <row r="1641" spans="1:1" x14ac:dyDescent="0.25">
      <c r="A1641" s="64"/>
    </row>
    <row r="1642" spans="1:1" x14ac:dyDescent="0.25">
      <c r="A1642" s="64"/>
    </row>
    <row r="1643" spans="1:1" x14ac:dyDescent="0.25">
      <c r="A1643" s="64"/>
    </row>
    <row r="1644" spans="1:1" x14ac:dyDescent="0.25">
      <c r="A1644" s="64"/>
    </row>
    <row r="1645" spans="1:1" x14ac:dyDescent="0.25">
      <c r="A1645" s="64"/>
    </row>
    <row r="1646" spans="1:1" x14ac:dyDescent="0.25">
      <c r="A1646" s="64"/>
    </row>
    <row r="1647" spans="1:1" x14ac:dyDescent="0.25">
      <c r="A1647" s="64"/>
    </row>
    <row r="1648" spans="1:1" x14ac:dyDescent="0.25">
      <c r="A1648" s="64"/>
    </row>
    <row r="1649" spans="1:1" x14ac:dyDescent="0.25">
      <c r="A1649" s="64"/>
    </row>
    <row r="1650" spans="1:1" x14ac:dyDescent="0.25">
      <c r="A1650" s="64"/>
    </row>
    <row r="1651" spans="1:1" x14ac:dyDescent="0.25">
      <c r="A1651" s="64"/>
    </row>
    <row r="1652" spans="1:1" x14ac:dyDescent="0.25">
      <c r="A1652" s="64"/>
    </row>
    <row r="1653" spans="1:1" x14ac:dyDescent="0.25">
      <c r="A1653" s="64"/>
    </row>
    <row r="1654" spans="1:1" x14ac:dyDescent="0.25">
      <c r="A1654" s="64"/>
    </row>
    <row r="1655" spans="1:1" x14ac:dyDescent="0.25">
      <c r="A1655" s="64"/>
    </row>
    <row r="1656" spans="1:1" x14ac:dyDescent="0.25">
      <c r="A1656" s="64"/>
    </row>
    <row r="1657" spans="1:1" x14ac:dyDescent="0.25">
      <c r="A1657" s="64"/>
    </row>
    <row r="1658" spans="1:1" x14ac:dyDescent="0.25">
      <c r="A1658" s="64"/>
    </row>
    <row r="1659" spans="1:1" x14ac:dyDescent="0.25">
      <c r="A1659" s="64"/>
    </row>
    <row r="1660" spans="1:1" x14ac:dyDescent="0.25">
      <c r="A1660" s="64"/>
    </row>
    <row r="1661" spans="1:1" x14ac:dyDescent="0.25">
      <c r="A1661" s="64"/>
    </row>
    <row r="1662" spans="1:1" x14ac:dyDescent="0.25">
      <c r="A1662" s="64"/>
    </row>
    <row r="1663" spans="1:1" x14ac:dyDescent="0.25">
      <c r="A1663" s="64"/>
    </row>
    <row r="1664" spans="1:1" x14ac:dyDescent="0.25">
      <c r="A1664" s="64"/>
    </row>
    <row r="1665" spans="1:1" x14ac:dyDescent="0.25">
      <c r="A1665" s="64"/>
    </row>
    <row r="1666" spans="1:1" x14ac:dyDescent="0.25">
      <c r="A1666" s="64"/>
    </row>
    <row r="1667" spans="1:1" x14ac:dyDescent="0.25">
      <c r="A1667" s="64"/>
    </row>
    <row r="1668" spans="1:1" x14ac:dyDescent="0.25">
      <c r="A1668" s="64"/>
    </row>
    <row r="1669" spans="1:1" x14ac:dyDescent="0.25">
      <c r="A1669" s="64"/>
    </row>
    <row r="1670" spans="1:1" x14ac:dyDescent="0.25">
      <c r="A1670" s="64"/>
    </row>
    <row r="1671" spans="1:1" x14ac:dyDescent="0.25">
      <c r="A1671" s="64"/>
    </row>
    <row r="1672" spans="1:1" x14ac:dyDescent="0.25">
      <c r="A1672" s="64"/>
    </row>
    <row r="1673" spans="1:1" x14ac:dyDescent="0.25">
      <c r="A1673" s="64"/>
    </row>
    <row r="1674" spans="1:1" x14ac:dyDescent="0.25">
      <c r="A1674" s="64"/>
    </row>
    <row r="1675" spans="1:1" x14ac:dyDescent="0.25">
      <c r="A1675" s="64"/>
    </row>
    <row r="1676" spans="1:1" x14ac:dyDescent="0.25">
      <c r="A1676" s="64"/>
    </row>
    <row r="1677" spans="1:1" x14ac:dyDescent="0.25">
      <c r="A1677" s="64"/>
    </row>
    <row r="1678" spans="1:1" x14ac:dyDescent="0.25">
      <c r="A1678" s="64"/>
    </row>
    <row r="1679" spans="1:1" x14ac:dyDescent="0.25">
      <c r="A1679" s="64"/>
    </row>
    <row r="1680" spans="1:1" x14ac:dyDescent="0.25">
      <c r="A1680" s="64"/>
    </row>
    <row r="1681" spans="1:1" x14ac:dyDescent="0.25">
      <c r="A1681" s="64"/>
    </row>
    <row r="1682" spans="1:1" x14ac:dyDescent="0.25">
      <c r="A1682" s="64"/>
    </row>
    <row r="1683" spans="1:1" x14ac:dyDescent="0.25">
      <c r="A1683" s="64"/>
    </row>
    <row r="1684" spans="1:1" x14ac:dyDescent="0.25">
      <c r="A1684" s="64"/>
    </row>
    <row r="1685" spans="1:1" x14ac:dyDescent="0.25">
      <c r="A1685" s="64"/>
    </row>
    <row r="1686" spans="1:1" x14ac:dyDescent="0.25">
      <c r="A1686" s="64"/>
    </row>
    <row r="1687" spans="1:1" x14ac:dyDescent="0.25">
      <c r="A1687" s="64"/>
    </row>
    <row r="1688" spans="1:1" x14ac:dyDescent="0.25">
      <c r="A1688" s="64"/>
    </row>
    <row r="1689" spans="1:1" x14ac:dyDescent="0.25">
      <c r="A1689" s="64"/>
    </row>
    <row r="1690" spans="1:1" x14ac:dyDescent="0.25">
      <c r="A1690" s="64"/>
    </row>
    <row r="1691" spans="1:1" x14ac:dyDescent="0.25">
      <c r="A1691" s="64"/>
    </row>
    <row r="1692" spans="1:1" x14ac:dyDescent="0.25">
      <c r="A1692" s="64"/>
    </row>
    <row r="1693" spans="1:1" x14ac:dyDescent="0.25">
      <c r="A1693" s="64"/>
    </row>
    <row r="1694" spans="1:1" x14ac:dyDescent="0.25">
      <c r="A1694" s="64"/>
    </row>
    <row r="1695" spans="1:1" x14ac:dyDescent="0.25">
      <c r="A1695" s="64"/>
    </row>
    <row r="1696" spans="1:1" x14ac:dyDescent="0.25">
      <c r="A1696" s="64"/>
    </row>
    <row r="1697" spans="1:1" x14ac:dyDescent="0.25">
      <c r="A1697" s="64"/>
    </row>
    <row r="1698" spans="1:1" x14ac:dyDescent="0.25">
      <c r="A1698" s="64"/>
    </row>
    <row r="1699" spans="1:1" x14ac:dyDescent="0.25">
      <c r="A1699" s="64"/>
    </row>
    <row r="1700" spans="1:1" x14ac:dyDescent="0.25">
      <c r="A1700" s="64"/>
    </row>
    <row r="1701" spans="1:1" x14ac:dyDescent="0.25">
      <c r="A1701" s="64"/>
    </row>
    <row r="1702" spans="1:1" x14ac:dyDescent="0.25">
      <c r="A1702" s="64"/>
    </row>
    <row r="1703" spans="1:1" x14ac:dyDescent="0.25">
      <c r="A1703" s="64"/>
    </row>
    <row r="1704" spans="1:1" x14ac:dyDescent="0.25">
      <c r="A1704" s="64"/>
    </row>
    <row r="1705" spans="1:1" x14ac:dyDescent="0.25">
      <c r="A1705" s="64"/>
    </row>
    <row r="1706" spans="1:1" x14ac:dyDescent="0.25">
      <c r="A1706" s="64"/>
    </row>
    <row r="1707" spans="1:1" x14ac:dyDescent="0.25">
      <c r="A1707" s="64"/>
    </row>
    <row r="1708" spans="1:1" x14ac:dyDescent="0.25">
      <c r="A1708" s="64"/>
    </row>
    <row r="1709" spans="1:1" x14ac:dyDescent="0.25">
      <c r="A1709" s="64"/>
    </row>
    <row r="1710" spans="1:1" x14ac:dyDescent="0.25">
      <c r="A1710" s="64"/>
    </row>
    <row r="1711" spans="1:1" x14ac:dyDescent="0.25">
      <c r="A1711" s="64"/>
    </row>
    <row r="1712" spans="1:1" x14ac:dyDescent="0.25">
      <c r="A1712" s="64"/>
    </row>
    <row r="1713" spans="1:1" x14ac:dyDescent="0.25">
      <c r="A1713" s="64"/>
    </row>
    <row r="1714" spans="1:1" x14ac:dyDescent="0.25">
      <c r="A1714" s="64"/>
    </row>
    <row r="1715" spans="1:1" x14ac:dyDescent="0.25">
      <c r="A1715" s="64"/>
    </row>
    <row r="1716" spans="1:1" x14ac:dyDescent="0.25">
      <c r="A1716" s="64"/>
    </row>
    <row r="1717" spans="1:1" x14ac:dyDescent="0.25">
      <c r="A1717" s="64"/>
    </row>
    <row r="1718" spans="1:1" x14ac:dyDescent="0.25">
      <c r="A1718" s="64"/>
    </row>
    <row r="1719" spans="1:1" x14ac:dyDescent="0.25">
      <c r="A1719" s="64"/>
    </row>
    <row r="1720" spans="1:1" x14ac:dyDescent="0.25">
      <c r="A1720" s="64"/>
    </row>
    <row r="1721" spans="1:1" x14ac:dyDescent="0.25">
      <c r="A1721" s="64"/>
    </row>
    <row r="1722" spans="1:1" x14ac:dyDescent="0.25">
      <c r="A1722" s="64"/>
    </row>
    <row r="1723" spans="1:1" x14ac:dyDescent="0.25">
      <c r="A1723" s="64"/>
    </row>
    <row r="1724" spans="1:1" x14ac:dyDescent="0.25">
      <c r="A1724" s="64"/>
    </row>
    <row r="1725" spans="1:1" x14ac:dyDescent="0.25">
      <c r="A1725" s="64"/>
    </row>
    <row r="1726" spans="1:1" x14ac:dyDescent="0.25">
      <c r="A1726" s="64"/>
    </row>
    <row r="1727" spans="1:1" x14ac:dyDescent="0.25">
      <c r="A1727" s="64"/>
    </row>
    <row r="1728" spans="1:1" x14ac:dyDescent="0.25">
      <c r="A1728" s="64"/>
    </row>
    <row r="1729" spans="1:1" x14ac:dyDescent="0.25">
      <c r="A1729" s="64"/>
    </row>
    <row r="1730" spans="1:1" x14ac:dyDescent="0.25">
      <c r="A1730" s="64"/>
    </row>
    <row r="1731" spans="1:1" x14ac:dyDescent="0.25">
      <c r="A1731" s="64"/>
    </row>
    <row r="1732" spans="1:1" x14ac:dyDescent="0.25">
      <c r="A1732" s="64"/>
    </row>
    <row r="1733" spans="1:1" x14ac:dyDescent="0.25">
      <c r="A1733" s="64"/>
    </row>
    <row r="1734" spans="1:1" x14ac:dyDescent="0.25">
      <c r="A1734" s="64"/>
    </row>
    <row r="1735" spans="1:1" x14ac:dyDescent="0.25">
      <c r="A1735" s="64"/>
    </row>
    <row r="1736" spans="1:1" x14ac:dyDescent="0.25">
      <c r="A1736" s="64"/>
    </row>
    <row r="1737" spans="1:1" x14ac:dyDescent="0.25">
      <c r="A1737" s="64"/>
    </row>
    <row r="1738" spans="1:1" x14ac:dyDescent="0.25">
      <c r="A1738" s="64"/>
    </row>
    <row r="1739" spans="1:1" x14ac:dyDescent="0.25">
      <c r="A1739" s="64"/>
    </row>
    <row r="1740" spans="1:1" x14ac:dyDescent="0.25">
      <c r="A1740" s="64"/>
    </row>
    <row r="1741" spans="1:1" x14ac:dyDescent="0.25">
      <c r="A1741" s="64"/>
    </row>
    <row r="1742" spans="1:1" x14ac:dyDescent="0.25">
      <c r="A1742" s="64"/>
    </row>
    <row r="1743" spans="1:1" x14ac:dyDescent="0.25">
      <c r="A1743" s="64"/>
    </row>
    <row r="1744" spans="1:1" x14ac:dyDescent="0.25">
      <c r="A1744" s="64"/>
    </row>
    <row r="1745" spans="1:1" x14ac:dyDescent="0.25">
      <c r="A1745" s="64"/>
    </row>
    <row r="1746" spans="1:1" x14ac:dyDescent="0.25">
      <c r="A1746" s="64"/>
    </row>
    <row r="1747" spans="1:1" x14ac:dyDescent="0.25">
      <c r="A1747" s="64"/>
    </row>
    <row r="1748" spans="1:1" x14ac:dyDescent="0.25">
      <c r="A1748" s="64"/>
    </row>
    <row r="1749" spans="1:1" x14ac:dyDescent="0.25">
      <c r="A1749" s="64"/>
    </row>
    <row r="1750" spans="1:1" x14ac:dyDescent="0.25">
      <c r="A1750" s="64"/>
    </row>
    <row r="1751" spans="1:1" x14ac:dyDescent="0.25">
      <c r="A1751" s="64"/>
    </row>
    <row r="1752" spans="1:1" x14ac:dyDescent="0.25">
      <c r="A1752" s="64"/>
    </row>
    <row r="1753" spans="1:1" x14ac:dyDescent="0.25">
      <c r="A1753" s="64"/>
    </row>
    <row r="1754" spans="1:1" x14ac:dyDescent="0.25">
      <c r="A1754" s="64"/>
    </row>
    <row r="1755" spans="1:1" x14ac:dyDescent="0.25">
      <c r="A1755" s="64"/>
    </row>
    <row r="1756" spans="1:1" x14ac:dyDescent="0.25">
      <c r="A1756" s="64"/>
    </row>
    <row r="1757" spans="1:1" x14ac:dyDescent="0.25">
      <c r="A1757" s="64"/>
    </row>
    <row r="1758" spans="1:1" x14ac:dyDescent="0.25">
      <c r="A1758" s="64"/>
    </row>
    <row r="1759" spans="1:1" x14ac:dyDescent="0.25">
      <c r="A1759" s="64"/>
    </row>
    <row r="1760" spans="1:1" x14ac:dyDescent="0.25">
      <c r="A1760" s="64"/>
    </row>
    <row r="1761" spans="1:1" x14ac:dyDescent="0.25">
      <c r="A1761" s="64"/>
    </row>
    <row r="1762" spans="1:1" x14ac:dyDescent="0.25">
      <c r="A1762" s="64"/>
    </row>
    <row r="1763" spans="1:1" x14ac:dyDescent="0.25">
      <c r="A1763" s="64"/>
    </row>
    <row r="1764" spans="1:1" x14ac:dyDescent="0.25">
      <c r="A1764" s="64"/>
    </row>
    <row r="1765" spans="1:1" x14ac:dyDescent="0.25">
      <c r="A1765" s="64"/>
    </row>
    <row r="1766" spans="1:1" x14ac:dyDescent="0.25">
      <c r="A1766" s="64"/>
    </row>
    <row r="1767" spans="1:1" x14ac:dyDescent="0.25">
      <c r="A1767" s="64"/>
    </row>
    <row r="1768" spans="1:1" x14ac:dyDescent="0.25">
      <c r="A1768" s="64"/>
    </row>
    <row r="1769" spans="1:1" x14ac:dyDescent="0.25">
      <c r="A1769" s="64"/>
    </row>
    <row r="1770" spans="1:1" x14ac:dyDescent="0.25">
      <c r="A1770" s="64"/>
    </row>
    <row r="1771" spans="1:1" x14ac:dyDescent="0.25">
      <c r="A1771" s="64"/>
    </row>
    <row r="1772" spans="1:1" x14ac:dyDescent="0.25">
      <c r="A1772" s="64"/>
    </row>
    <row r="1773" spans="1:1" x14ac:dyDescent="0.25">
      <c r="A1773" s="64"/>
    </row>
    <row r="1774" spans="1:1" x14ac:dyDescent="0.25">
      <c r="A1774" s="64"/>
    </row>
    <row r="1775" spans="1:1" x14ac:dyDescent="0.25">
      <c r="A1775" s="64"/>
    </row>
    <row r="1776" spans="1:1" x14ac:dyDescent="0.25">
      <c r="A1776" s="64"/>
    </row>
    <row r="1777" spans="1:1" x14ac:dyDescent="0.25">
      <c r="A1777" s="64"/>
    </row>
    <row r="1778" spans="1:1" x14ac:dyDescent="0.25">
      <c r="A1778" s="64"/>
    </row>
    <row r="1779" spans="1:1" x14ac:dyDescent="0.25">
      <c r="A1779" s="64"/>
    </row>
    <row r="1780" spans="1:1" x14ac:dyDescent="0.25">
      <c r="A1780" s="64"/>
    </row>
    <row r="1781" spans="1:1" x14ac:dyDescent="0.25">
      <c r="A1781" s="64"/>
    </row>
    <row r="1782" spans="1:1" x14ac:dyDescent="0.25">
      <c r="A1782" s="64"/>
    </row>
    <row r="1783" spans="1:1" x14ac:dyDescent="0.25">
      <c r="A1783" s="64"/>
    </row>
    <row r="1784" spans="1:1" x14ac:dyDescent="0.25">
      <c r="A1784" s="64"/>
    </row>
    <row r="1785" spans="1:1" x14ac:dyDescent="0.25">
      <c r="A1785" s="64"/>
    </row>
    <row r="1786" spans="1:1" x14ac:dyDescent="0.25">
      <c r="A1786" s="64"/>
    </row>
    <row r="1787" spans="1:1" x14ac:dyDescent="0.25">
      <c r="A1787" s="64"/>
    </row>
    <row r="1788" spans="1:1" x14ac:dyDescent="0.25">
      <c r="A1788" s="64"/>
    </row>
    <row r="1789" spans="1:1" x14ac:dyDescent="0.25">
      <c r="A1789" s="64"/>
    </row>
    <row r="1790" spans="1:1" x14ac:dyDescent="0.25">
      <c r="A1790" s="64"/>
    </row>
    <row r="1791" spans="1:1" x14ac:dyDescent="0.25">
      <c r="A1791" s="64"/>
    </row>
    <row r="1792" spans="1:1" x14ac:dyDescent="0.25">
      <c r="A1792" s="64"/>
    </row>
    <row r="1793" spans="1:1" x14ac:dyDescent="0.25">
      <c r="A1793" s="64"/>
    </row>
    <row r="1794" spans="1:1" x14ac:dyDescent="0.25">
      <c r="A1794" s="64"/>
    </row>
    <row r="1795" spans="1:1" x14ac:dyDescent="0.25">
      <c r="A1795" s="64"/>
    </row>
    <row r="1796" spans="1:1" x14ac:dyDescent="0.25">
      <c r="A1796" s="64"/>
    </row>
    <row r="1797" spans="1:1" x14ac:dyDescent="0.25">
      <c r="A1797" s="64"/>
    </row>
    <row r="1798" spans="1:1" x14ac:dyDescent="0.25">
      <c r="A1798" s="64"/>
    </row>
    <row r="1799" spans="1:1" x14ac:dyDescent="0.25">
      <c r="A1799" s="64"/>
    </row>
    <row r="1800" spans="1:1" x14ac:dyDescent="0.25">
      <c r="A1800" s="64"/>
    </row>
    <row r="1801" spans="1:1" x14ac:dyDescent="0.25">
      <c r="A1801" s="64"/>
    </row>
    <row r="1802" spans="1:1" x14ac:dyDescent="0.25">
      <c r="A1802" s="64"/>
    </row>
    <row r="1803" spans="1:1" x14ac:dyDescent="0.25">
      <c r="A1803" s="64"/>
    </row>
    <row r="1804" spans="1:1" x14ac:dyDescent="0.25">
      <c r="A1804" s="64"/>
    </row>
    <row r="1805" spans="1:1" x14ac:dyDescent="0.25">
      <c r="A1805" s="64"/>
    </row>
    <row r="1806" spans="1:1" x14ac:dyDescent="0.25">
      <c r="A1806" s="64"/>
    </row>
    <row r="1807" spans="1:1" x14ac:dyDescent="0.25">
      <c r="A1807" s="64"/>
    </row>
    <row r="1808" spans="1:1" x14ac:dyDescent="0.25">
      <c r="A1808" s="64"/>
    </row>
    <row r="1809" spans="1:1" x14ac:dyDescent="0.25">
      <c r="A1809" s="64"/>
    </row>
    <row r="1810" spans="1:1" x14ac:dyDescent="0.25">
      <c r="A1810" s="64"/>
    </row>
    <row r="1811" spans="1:1" x14ac:dyDescent="0.25">
      <c r="A1811" s="64"/>
    </row>
    <row r="1812" spans="1:1" x14ac:dyDescent="0.25">
      <c r="A1812" s="64"/>
    </row>
    <row r="1813" spans="1:1" x14ac:dyDescent="0.25">
      <c r="A1813" s="64"/>
    </row>
    <row r="1814" spans="1:1" x14ac:dyDescent="0.25">
      <c r="A1814" s="64"/>
    </row>
    <row r="1815" spans="1:1" x14ac:dyDescent="0.25">
      <c r="A1815" s="64"/>
    </row>
    <row r="1816" spans="1:1" x14ac:dyDescent="0.25">
      <c r="A1816" s="64"/>
    </row>
    <row r="1817" spans="1:1" x14ac:dyDescent="0.25">
      <c r="A1817" s="64"/>
    </row>
    <row r="1818" spans="1:1" x14ac:dyDescent="0.25">
      <c r="A1818" s="64"/>
    </row>
    <row r="1819" spans="1:1" x14ac:dyDescent="0.25">
      <c r="A1819" s="64"/>
    </row>
    <row r="1820" spans="1:1" x14ac:dyDescent="0.25">
      <c r="A1820" s="64"/>
    </row>
    <row r="1821" spans="1:1" x14ac:dyDescent="0.25">
      <c r="A1821" s="64"/>
    </row>
    <row r="1822" spans="1:1" x14ac:dyDescent="0.25">
      <c r="A1822" s="64"/>
    </row>
    <row r="1823" spans="1:1" x14ac:dyDescent="0.25">
      <c r="A1823" s="64"/>
    </row>
    <row r="1824" spans="1:1" x14ac:dyDescent="0.25">
      <c r="A1824" s="64"/>
    </row>
    <row r="1825" spans="1:1" x14ac:dyDescent="0.25">
      <c r="A1825" s="64"/>
    </row>
    <row r="1826" spans="1:1" x14ac:dyDescent="0.25">
      <c r="A1826" s="64"/>
    </row>
    <row r="1827" spans="1:1" x14ac:dyDescent="0.25">
      <c r="A1827" s="64"/>
    </row>
    <row r="1828" spans="1:1" x14ac:dyDescent="0.25">
      <c r="A1828" s="64"/>
    </row>
    <row r="1829" spans="1:1" x14ac:dyDescent="0.25">
      <c r="A1829" s="64"/>
    </row>
    <row r="1830" spans="1:1" x14ac:dyDescent="0.25">
      <c r="A1830" s="64"/>
    </row>
    <row r="1831" spans="1:1" x14ac:dyDescent="0.25">
      <c r="A1831" s="64"/>
    </row>
    <row r="1832" spans="1:1" x14ac:dyDescent="0.25">
      <c r="A1832" s="64"/>
    </row>
    <row r="1833" spans="1:1" x14ac:dyDescent="0.25">
      <c r="A1833" s="64"/>
    </row>
    <row r="1834" spans="1:1" x14ac:dyDescent="0.25">
      <c r="A1834" s="64"/>
    </row>
    <row r="1835" spans="1:1" x14ac:dyDescent="0.25">
      <c r="A1835" s="64"/>
    </row>
    <row r="1836" spans="1:1" x14ac:dyDescent="0.25">
      <c r="A1836" s="64"/>
    </row>
    <row r="1837" spans="1:1" x14ac:dyDescent="0.25">
      <c r="A1837" s="64"/>
    </row>
    <row r="1838" spans="1:1" x14ac:dyDescent="0.25">
      <c r="A1838" s="64"/>
    </row>
    <row r="1839" spans="1:1" x14ac:dyDescent="0.25">
      <c r="A1839" s="64"/>
    </row>
    <row r="1840" spans="1:1" x14ac:dyDescent="0.25">
      <c r="A1840" s="64"/>
    </row>
    <row r="1841" spans="1:1" x14ac:dyDescent="0.25">
      <c r="A1841" s="64"/>
    </row>
    <row r="1842" spans="1:1" x14ac:dyDescent="0.25">
      <c r="A1842" s="64"/>
    </row>
    <row r="1843" spans="1:1" x14ac:dyDescent="0.25">
      <c r="A1843" s="64"/>
    </row>
    <row r="1844" spans="1:1" x14ac:dyDescent="0.25">
      <c r="A1844" s="64"/>
    </row>
    <row r="1845" spans="1:1" x14ac:dyDescent="0.25">
      <c r="A1845" s="64"/>
    </row>
    <row r="1846" spans="1:1" x14ac:dyDescent="0.25">
      <c r="A1846" s="64"/>
    </row>
    <row r="1847" spans="1:1" x14ac:dyDescent="0.25">
      <c r="A1847" s="64"/>
    </row>
    <row r="1848" spans="1:1" x14ac:dyDescent="0.25">
      <c r="A1848" s="64"/>
    </row>
    <row r="1849" spans="1:1" x14ac:dyDescent="0.25">
      <c r="A1849" s="64"/>
    </row>
    <row r="1850" spans="1:1" x14ac:dyDescent="0.25">
      <c r="A1850" s="64"/>
    </row>
    <row r="1851" spans="1:1" x14ac:dyDescent="0.25">
      <c r="A1851" s="64"/>
    </row>
    <row r="1852" spans="1:1" x14ac:dyDescent="0.25">
      <c r="A1852" s="64"/>
    </row>
    <row r="1853" spans="1:1" x14ac:dyDescent="0.25">
      <c r="A1853" s="64"/>
    </row>
    <row r="1854" spans="1:1" x14ac:dyDescent="0.25">
      <c r="A1854" s="64"/>
    </row>
    <row r="1855" spans="1:1" x14ac:dyDescent="0.25">
      <c r="A1855" s="64"/>
    </row>
    <row r="1856" spans="1:1" x14ac:dyDescent="0.25">
      <c r="A1856" s="64"/>
    </row>
    <row r="1857" spans="1:1" x14ac:dyDescent="0.25">
      <c r="A1857" s="64"/>
    </row>
    <row r="1858" spans="1:1" x14ac:dyDescent="0.25">
      <c r="A1858" s="64"/>
    </row>
    <row r="1859" spans="1:1" x14ac:dyDescent="0.25">
      <c r="A1859" s="64"/>
    </row>
    <row r="1860" spans="1:1" x14ac:dyDescent="0.25">
      <c r="A1860" s="64"/>
    </row>
    <row r="1861" spans="1:1" x14ac:dyDescent="0.25">
      <c r="A1861" s="64"/>
    </row>
    <row r="1862" spans="1:1" x14ac:dyDescent="0.25">
      <c r="A1862" s="64"/>
    </row>
    <row r="1863" spans="1:1" x14ac:dyDescent="0.25">
      <c r="A1863" s="64"/>
    </row>
    <row r="1864" spans="1:1" x14ac:dyDescent="0.25">
      <c r="A1864" s="64"/>
    </row>
    <row r="1865" spans="1:1" x14ac:dyDescent="0.25">
      <c r="A1865" s="64"/>
    </row>
    <row r="1866" spans="1:1" x14ac:dyDescent="0.25">
      <c r="A1866" s="64"/>
    </row>
    <row r="1867" spans="1:1" x14ac:dyDescent="0.25">
      <c r="A1867" s="64"/>
    </row>
    <row r="1868" spans="1:1" x14ac:dyDescent="0.25">
      <c r="A1868" s="64"/>
    </row>
    <row r="1869" spans="1:1" x14ac:dyDescent="0.25">
      <c r="A1869" s="64"/>
    </row>
    <row r="1870" spans="1:1" x14ac:dyDescent="0.25">
      <c r="A1870" s="64"/>
    </row>
    <row r="1871" spans="1:1" x14ac:dyDescent="0.25">
      <c r="A1871" s="64"/>
    </row>
    <row r="1872" spans="1:1" x14ac:dyDescent="0.25">
      <c r="A1872" s="64"/>
    </row>
    <row r="1873" spans="1:1" x14ac:dyDescent="0.25">
      <c r="A1873" s="64"/>
    </row>
    <row r="1874" spans="1:1" x14ac:dyDescent="0.25">
      <c r="A1874" s="64"/>
    </row>
    <row r="1875" spans="1:1" x14ac:dyDescent="0.25">
      <c r="A1875" s="64"/>
    </row>
    <row r="1876" spans="1:1" x14ac:dyDescent="0.25">
      <c r="A1876" s="64"/>
    </row>
    <row r="1877" spans="1:1" x14ac:dyDescent="0.25">
      <c r="A1877" s="64"/>
    </row>
    <row r="1878" spans="1:1" x14ac:dyDescent="0.25">
      <c r="A1878" s="64"/>
    </row>
    <row r="1879" spans="1:1" x14ac:dyDescent="0.25">
      <c r="A1879" s="64"/>
    </row>
    <row r="1880" spans="1:1" x14ac:dyDescent="0.25">
      <c r="A1880" s="64"/>
    </row>
    <row r="1881" spans="1:1" x14ac:dyDescent="0.25">
      <c r="A1881" s="64"/>
    </row>
    <row r="1882" spans="1:1" x14ac:dyDescent="0.25">
      <c r="A1882" s="64"/>
    </row>
    <row r="1883" spans="1:1" x14ac:dyDescent="0.25">
      <c r="A1883" s="64"/>
    </row>
    <row r="1884" spans="1:1" x14ac:dyDescent="0.25">
      <c r="A1884" s="64"/>
    </row>
    <row r="1885" spans="1:1" x14ac:dyDescent="0.25">
      <c r="A1885" s="64"/>
    </row>
    <row r="1886" spans="1:1" x14ac:dyDescent="0.25">
      <c r="A1886" s="64"/>
    </row>
    <row r="1887" spans="1:1" x14ac:dyDescent="0.25">
      <c r="A1887" s="64"/>
    </row>
    <row r="1888" spans="1:1" x14ac:dyDescent="0.25">
      <c r="A1888" s="64"/>
    </row>
    <row r="1889" spans="1:1" x14ac:dyDescent="0.25">
      <c r="A1889" s="64"/>
    </row>
    <row r="1890" spans="1:1" x14ac:dyDescent="0.25">
      <c r="A1890" s="64"/>
    </row>
    <row r="1891" spans="1:1" x14ac:dyDescent="0.25">
      <c r="A1891" s="64"/>
    </row>
    <row r="1892" spans="1:1" x14ac:dyDescent="0.25">
      <c r="A1892" s="64"/>
    </row>
    <row r="1893" spans="1:1" x14ac:dyDescent="0.25">
      <c r="A1893" s="64"/>
    </row>
    <row r="1894" spans="1:1" x14ac:dyDescent="0.25">
      <c r="A1894" s="64"/>
    </row>
    <row r="1895" spans="1:1" x14ac:dyDescent="0.25">
      <c r="A1895" s="64"/>
    </row>
    <row r="1896" spans="1:1" x14ac:dyDescent="0.25">
      <c r="A1896" s="64"/>
    </row>
    <row r="1897" spans="1:1" x14ac:dyDescent="0.25">
      <c r="A1897" s="64"/>
    </row>
    <row r="1898" spans="1:1" x14ac:dyDescent="0.25">
      <c r="A1898" s="64"/>
    </row>
    <row r="1899" spans="1:1" x14ac:dyDescent="0.25">
      <c r="A1899" s="64"/>
    </row>
    <row r="1900" spans="1:1" x14ac:dyDescent="0.25">
      <c r="A1900" s="64"/>
    </row>
    <row r="1901" spans="1:1" x14ac:dyDescent="0.25">
      <c r="A1901" s="64"/>
    </row>
    <row r="1902" spans="1:1" x14ac:dyDescent="0.25">
      <c r="A1902" s="64"/>
    </row>
    <row r="1903" spans="1:1" x14ac:dyDescent="0.25">
      <c r="A1903" s="64"/>
    </row>
    <row r="1904" spans="1:1" x14ac:dyDescent="0.25">
      <c r="A1904" s="64"/>
    </row>
    <row r="1905" spans="1:1" x14ac:dyDescent="0.25">
      <c r="A1905" s="64"/>
    </row>
    <row r="1906" spans="1:1" x14ac:dyDescent="0.25">
      <c r="A1906" s="64"/>
    </row>
    <row r="1907" spans="1:1" x14ac:dyDescent="0.25">
      <c r="A1907" s="64"/>
    </row>
    <row r="1908" spans="1:1" x14ac:dyDescent="0.25">
      <c r="A1908" s="64"/>
    </row>
    <row r="1909" spans="1:1" x14ac:dyDescent="0.25">
      <c r="A1909" s="64"/>
    </row>
    <row r="1910" spans="1:1" x14ac:dyDescent="0.25">
      <c r="A1910" s="64"/>
    </row>
    <row r="1911" spans="1:1" x14ac:dyDescent="0.25">
      <c r="A1911" s="64"/>
    </row>
    <row r="1912" spans="1:1" x14ac:dyDescent="0.25">
      <c r="A1912" s="64"/>
    </row>
    <row r="1913" spans="1:1" x14ac:dyDescent="0.25">
      <c r="A1913" s="64"/>
    </row>
    <row r="1914" spans="1:1" x14ac:dyDescent="0.25">
      <c r="A1914" s="64"/>
    </row>
    <row r="1915" spans="1:1" x14ac:dyDescent="0.25">
      <c r="A1915" s="64"/>
    </row>
    <row r="1916" spans="1:1" x14ac:dyDescent="0.25">
      <c r="A1916" s="64"/>
    </row>
    <row r="1917" spans="1:1" x14ac:dyDescent="0.25">
      <c r="A1917" s="64"/>
    </row>
    <row r="1918" spans="1:1" x14ac:dyDescent="0.25">
      <c r="A1918" s="64"/>
    </row>
    <row r="1919" spans="1:1" x14ac:dyDescent="0.25">
      <c r="A1919" s="64"/>
    </row>
    <row r="1920" spans="1:1" x14ac:dyDescent="0.25">
      <c r="A1920" s="64"/>
    </row>
    <row r="1921" spans="1:1" x14ac:dyDescent="0.25">
      <c r="A1921" s="64"/>
    </row>
    <row r="1922" spans="1:1" x14ac:dyDescent="0.25">
      <c r="A1922" s="64"/>
    </row>
    <row r="1923" spans="1:1" x14ac:dyDescent="0.25">
      <c r="A1923" s="64"/>
    </row>
    <row r="1924" spans="1:1" x14ac:dyDescent="0.25">
      <c r="A1924" s="64"/>
    </row>
    <row r="1925" spans="1:1" x14ac:dyDescent="0.25">
      <c r="A1925" s="64"/>
    </row>
    <row r="1926" spans="1:1" x14ac:dyDescent="0.25">
      <c r="A1926" s="64"/>
    </row>
    <row r="1927" spans="1:1" x14ac:dyDescent="0.25">
      <c r="A1927" s="64"/>
    </row>
    <row r="1928" spans="1:1" x14ac:dyDescent="0.25">
      <c r="A1928" s="64"/>
    </row>
    <row r="1929" spans="1:1" x14ac:dyDescent="0.25">
      <c r="A1929" s="64"/>
    </row>
    <row r="1930" spans="1:1" x14ac:dyDescent="0.25">
      <c r="A1930" s="64"/>
    </row>
    <row r="1931" spans="1:1" x14ac:dyDescent="0.25">
      <c r="A1931" s="64"/>
    </row>
    <row r="1932" spans="1:1" x14ac:dyDescent="0.25">
      <c r="A1932" s="64"/>
    </row>
    <row r="1933" spans="1:1" x14ac:dyDescent="0.25">
      <c r="A1933" s="64"/>
    </row>
    <row r="1934" spans="1:1" x14ac:dyDescent="0.25">
      <c r="A1934" s="64"/>
    </row>
    <row r="1935" spans="1:1" x14ac:dyDescent="0.25">
      <c r="A1935" s="64"/>
    </row>
    <row r="1936" spans="1:1" x14ac:dyDescent="0.25">
      <c r="A1936" s="64"/>
    </row>
    <row r="1937" spans="1:1" x14ac:dyDescent="0.25">
      <c r="A1937" s="64"/>
    </row>
    <row r="1938" spans="1:1" x14ac:dyDescent="0.25">
      <c r="A1938" s="64"/>
    </row>
    <row r="1939" spans="1:1" x14ac:dyDescent="0.25">
      <c r="A1939" s="64"/>
    </row>
    <row r="1940" spans="1:1" x14ac:dyDescent="0.25">
      <c r="A1940" s="64"/>
    </row>
    <row r="1941" spans="1:1" x14ac:dyDescent="0.25">
      <c r="A1941" s="64"/>
    </row>
    <row r="1942" spans="1:1" x14ac:dyDescent="0.25">
      <c r="A1942" s="64"/>
    </row>
    <row r="1943" spans="1:1" x14ac:dyDescent="0.25">
      <c r="A1943" s="64"/>
    </row>
    <row r="1944" spans="1:1" x14ac:dyDescent="0.25">
      <c r="A1944" s="64"/>
    </row>
    <row r="1945" spans="1:1" x14ac:dyDescent="0.25">
      <c r="A1945" s="64"/>
    </row>
    <row r="1946" spans="1:1" x14ac:dyDescent="0.25">
      <c r="A1946" s="64"/>
    </row>
    <row r="1947" spans="1:1" x14ac:dyDescent="0.25">
      <c r="A1947" s="64"/>
    </row>
    <row r="1948" spans="1:1" x14ac:dyDescent="0.25">
      <c r="A1948" s="64"/>
    </row>
    <row r="1949" spans="1:1" x14ac:dyDescent="0.25">
      <c r="A1949" s="64"/>
    </row>
    <row r="1950" spans="1:1" x14ac:dyDescent="0.25">
      <c r="A1950" s="64"/>
    </row>
    <row r="1951" spans="1:1" x14ac:dyDescent="0.25">
      <c r="A1951" s="64"/>
    </row>
    <row r="1952" spans="1:1" x14ac:dyDescent="0.25">
      <c r="A1952" s="64"/>
    </row>
    <row r="1953" spans="1:1" x14ac:dyDescent="0.25">
      <c r="A1953" s="64"/>
    </row>
    <row r="1954" spans="1:1" x14ac:dyDescent="0.25">
      <c r="A1954" s="64"/>
    </row>
    <row r="1955" spans="1:1" x14ac:dyDescent="0.25">
      <c r="A1955" s="64"/>
    </row>
    <row r="1956" spans="1:1" x14ac:dyDescent="0.25">
      <c r="A1956" s="64"/>
    </row>
    <row r="1957" spans="1:1" x14ac:dyDescent="0.25">
      <c r="A1957" s="64"/>
    </row>
    <row r="1958" spans="1:1" x14ac:dyDescent="0.25">
      <c r="A1958" s="64"/>
    </row>
    <row r="1959" spans="1:1" x14ac:dyDescent="0.25">
      <c r="A1959" s="64"/>
    </row>
    <row r="1960" spans="1:1" x14ac:dyDescent="0.25">
      <c r="A1960" s="64"/>
    </row>
    <row r="1961" spans="1:1" x14ac:dyDescent="0.25">
      <c r="A1961" s="64"/>
    </row>
    <row r="1962" spans="1:1" x14ac:dyDescent="0.25">
      <c r="A1962" s="64"/>
    </row>
    <row r="1963" spans="1:1" x14ac:dyDescent="0.25">
      <c r="A1963" s="64"/>
    </row>
    <row r="1964" spans="1:1" x14ac:dyDescent="0.25">
      <c r="A1964" s="64"/>
    </row>
    <row r="1965" spans="1:1" x14ac:dyDescent="0.25">
      <c r="A1965" s="64"/>
    </row>
    <row r="1966" spans="1:1" x14ac:dyDescent="0.25">
      <c r="A1966" s="64"/>
    </row>
    <row r="1967" spans="1:1" x14ac:dyDescent="0.25">
      <c r="A1967" s="64"/>
    </row>
    <row r="1968" spans="1:1" x14ac:dyDescent="0.25">
      <c r="A1968" s="64"/>
    </row>
    <row r="1969" spans="1:1" x14ac:dyDescent="0.25">
      <c r="A1969" s="64"/>
    </row>
    <row r="1970" spans="1:1" x14ac:dyDescent="0.25">
      <c r="A1970" s="64"/>
    </row>
    <row r="1971" spans="1:1" x14ac:dyDescent="0.25">
      <c r="A1971" s="64"/>
    </row>
    <row r="1972" spans="1:1" x14ac:dyDescent="0.25">
      <c r="A1972" s="64"/>
    </row>
    <row r="1973" spans="1:1" x14ac:dyDescent="0.25">
      <c r="A1973" s="64"/>
    </row>
    <row r="1974" spans="1:1" x14ac:dyDescent="0.25">
      <c r="A1974" s="64"/>
    </row>
    <row r="1975" spans="1:1" x14ac:dyDescent="0.25">
      <c r="A1975" s="64"/>
    </row>
    <row r="1976" spans="1:1" x14ac:dyDescent="0.25">
      <c r="A1976" s="64"/>
    </row>
    <row r="1977" spans="1:1" x14ac:dyDescent="0.25">
      <c r="A1977" s="64"/>
    </row>
    <row r="1978" spans="1:1" x14ac:dyDescent="0.25">
      <c r="A1978" s="64"/>
    </row>
    <row r="1979" spans="1:1" x14ac:dyDescent="0.25">
      <c r="A1979" s="64"/>
    </row>
    <row r="1980" spans="1:1" x14ac:dyDescent="0.25">
      <c r="A1980" s="64"/>
    </row>
    <row r="1981" spans="1:1" x14ac:dyDescent="0.25">
      <c r="A1981" s="64"/>
    </row>
    <row r="1982" spans="1:1" x14ac:dyDescent="0.25">
      <c r="A1982" s="64"/>
    </row>
    <row r="1983" spans="1:1" x14ac:dyDescent="0.25">
      <c r="A1983" s="64"/>
    </row>
    <row r="1984" spans="1:1" x14ac:dyDescent="0.25">
      <c r="A1984" s="64"/>
    </row>
    <row r="1985" spans="1:1" x14ac:dyDescent="0.25">
      <c r="A1985" s="64"/>
    </row>
    <row r="1986" spans="1:1" x14ac:dyDescent="0.25">
      <c r="A1986" s="64"/>
    </row>
    <row r="1987" spans="1:1" x14ac:dyDescent="0.25">
      <c r="A1987" s="64"/>
    </row>
    <row r="1988" spans="1:1" x14ac:dyDescent="0.25">
      <c r="A1988" s="64"/>
    </row>
    <row r="1989" spans="1:1" x14ac:dyDescent="0.25">
      <c r="A1989" s="64"/>
    </row>
    <row r="1990" spans="1:1" x14ac:dyDescent="0.25">
      <c r="A1990" s="64"/>
    </row>
    <row r="1991" spans="1:1" x14ac:dyDescent="0.25">
      <c r="A1991" s="64"/>
    </row>
    <row r="1992" spans="1:1" x14ac:dyDescent="0.25">
      <c r="A1992" s="64"/>
    </row>
    <row r="1993" spans="1:1" x14ac:dyDescent="0.25">
      <c r="A1993" s="64"/>
    </row>
    <row r="1994" spans="1:1" x14ac:dyDescent="0.25">
      <c r="A1994" s="64"/>
    </row>
    <row r="1995" spans="1:1" x14ac:dyDescent="0.25">
      <c r="A1995" s="64"/>
    </row>
    <row r="1996" spans="1:1" x14ac:dyDescent="0.25">
      <c r="A1996" s="64"/>
    </row>
    <row r="1997" spans="1:1" x14ac:dyDescent="0.25">
      <c r="A1997" s="64"/>
    </row>
    <row r="1998" spans="1:1" x14ac:dyDescent="0.25">
      <c r="A1998" s="64"/>
    </row>
    <row r="1999" spans="1:1" x14ac:dyDescent="0.25">
      <c r="A1999" s="64"/>
    </row>
    <row r="2000" spans="1:1" x14ac:dyDescent="0.25">
      <c r="A2000" s="64"/>
    </row>
    <row r="2001" spans="1:1" x14ac:dyDescent="0.25">
      <c r="A2001" s="64"/>
    </row>
    <row r="2002" spans="1:1" x14ac:dyDescent="0.25">
      <c r="A2002" s="64"/>
    </row>
    <row r="2003" spans="1:1" x14ac:dyDescent="0.25">
      <c r="A2003" s="64"/>
    </row>
    <row r="2004" spans="1:1" x14ac:dyDescent="0.25">
      <c r="A2004" s="64"/>
    </row>
    <row r="2005" spans="1:1" x14ac:dyDescent="0.25">
      <c r="A2005" s="64"/>
    </row>
    <row r="2006" spans="1:1" x14ac:dyDescent="0.25">
      <c r="A2006" s="64"/>
    </row>
    <row r="2007" spans="1:1" x14ac:dyDescent="0.25">
      <c r="A2007" s="64"/>
    </row>
    <row r="2008" spans="1:1" x14ac:dyDescent="0.25">
      <c r="A2008" s="64"/>
    </row>
    <row r="2009" spans="1:1" x14ac:dyDescent="0.25">
      <c r="A2009" s="64"/>
    </row>
    <row r="2010" spans="1:1" x14ac:dyDescent="0.25">
      <c r="A2010" s="64"/>
    </row>
    <row r="2011" spans="1:1" x14ac:dyDescent="0.25">
      <c r="A2011" s="64"/>
    </row>
    <row r="2012" spans="1:1" x14ac:dyDescent="0.25">
      <c r="A2012" s="64"/>
    </row>
    <row r="2013" spans="1:1" x14ac:dyDescent="0.25">
      <c r="A2013" s="64"/>
    </row>
    <row r="2014" spans="1:1" x14ac:dyDescent="0.25">
      <c r="A2014" s="64"/>
    </row>
    <row r="2015" spans="1:1" x14ac:dyDescent="0.25">
      <c r="A2015" s="64"/>
    </row>
    <row r="2016" spans="1:1" x14ac:dyDescent="0.25">
      <c r="A2016" s="64"/>
    </row>
    <row r="2017" spans="1:1" x14ac:dyDescent="0.25">
      <c r="A2017" s="64"/>
    </row>
    <row r="2018" spans="1:1" x14ac:dyDescent="0.25">
      <c r="A2018" s="64"/>
    </row>
    <row r="2019" spans="1:1" x14ac:dyDescent="0.25">
      <c r="A2019" s="64"/>
    </row>
    <row r="2020" spans="1:1" x14ac:dyDescent="0.25">
      <c r="A2020" s="64"/>
    </row>
    <row r="2021" spans="1:1" x14ac:dyDescent="0.25">
      <c r="A2021" s="64"/>
    </row>
    <row r="2022" spans="1:1" x14ac:dyDescent="0.25">
      <c r="A2022" s="64"/>
    </row>
    <row r="2023" spans="1:1" x14ac:dyDescent="0.25">
      <c r="A2023" s="64"/>
    </row>
    <row r="2024" spans="1:1" x14ac:dyDescent="0.25">
      <c r="A2024" s="64"/>
    </row>
    <row r="2025" spans="1:1" x14ac:dyDescent="0.25">
      <c r="A2025" s="64"/>
    </row>
    <row r="2026" spans="1:1" x14ac:dyDescent="0.25">
      <c r="A2026" s="64"/>
    </row>
    <row r="2027" spans="1:1" x14ac:dyDescent="0.25">
      <c r="A2027" s="64"/>
    </row>
    <row r="2028" spans="1:1" x14ac:dyDescent="0.25">
      <c r="A2028" s="64"/>
    </row>
    <row r="2029" spans="1:1" x14ac:dyDescent="0.25">
      <c r="A2029" s="64"/>
    </row>
    <row r="2030" spans="1:1" x14ac:dyDescent="0.25">
      <c r="A2030" s="64"/>
    </row>
    <row r="2031" spans="1:1" x14ac:dyDescent="0.25">
      <c r="A2031" s="64"/>
    </row>
    <row r="2032" spans="1:1" x14ac:dyDescent="0.25">
      <c r="A2032" s="64"/>
    </row>
    <row r="2033" spans="1:1" x14ac:dyDescent="0.25">
      <c r="A2033" s="64"/>
    </row>
    <row r="2034" spans="1:1" x14ac:dyDescent="0.25">
      <c r="A2034" s="64"/>
    </row>
    <row r="2035" spans="1:1" x14ac:dyDescent="0.25">
      <c r="A2035" s="64"/>
    </row>
    <row r="2036" spans="1:1" x14ac:dyDescent="0.25">
      <c r="A2036" s="64"/>
    </row>
    <row r="2037" spans="1:1" x14ac:dyDescent="0.25">
      <c r="A2037" s="64"/>
    </row>
    <row r="2038" spans="1:1" x14ac:dyDescent="0.25">
      <c r="A2038" s="64"/>
    </row>
    <row r="2039" spans="1:1" x14ac:dyDescent="0.25">
      <c r="A2039" s="64"/>
    </row>
    <row r="2040" spans="1:1" x14ac:dyDescent="0.25">
      <c r="A2040" s="64"/>
    </row>
    <row r="2041" spans="1:1" x14ac:dyDescent="0.25">
      <c r="A2041" s="64"/>
    </row>
    <row r="2042" spans="1:1" x14ac:dyDescent="0.25">
      <c r="A2042" s="64"/>
    </row>
    <row r="2043" spans="1:1" x14ac:dyDescent="0.25">
      <c r="A2043" s="64"/>
    </row>
    <row r="2044" spans="1:1" x14ac:dyDescent="0.25">
      <c r="A2044" s="64"/>
    </row>
    <row r="2045" spans="1:1" x14ac:dyDescent="0.25">
      <c r="A2045" s="64"/>
    </row>
    <row r="2046" spans="1:1" x14ac:dyDescent="0.25">
      <c r="A2046" s="64"/>
    </row>
    <row r="2047" spans="1:1" x14ac:dyDescent="0.25">
      <c r="A2047" s="64"/>
    </row>
    <row r="2048" spans="1:1" x14ac:dyDescent="0.25">
      <c r="A2048" s="64"/>
    </row>
    <row r="2049" spans="1:1" x14ac:dyDescent="0.25">
      <c r="A2049" s="64"/>
    </row>
    <row r="2050" spans="1:1" x14ac:dyDescent="0.25">
      <c r="A2050" s="64"/>
    </row>
    <row r="2051" spans="1:1" x14ac:dyDescent="0.25">
      <c r="A2051" s="64"/>
    </row>
    <row r="2052" spans="1:1" x14ac:dyDescent="0.25">
      <c r="A2052" s="64"/>
    </row>
    <row r="2053" spans="1:1" x14ac:dyDescent="0.25">
      <c r="A2053" s="64"/>
    </row>
    <row r="2054" spans="1:1" x14ac:dyDescent="0.25">
      <c r="A2054" s="64"/>
    </row>
    <row r="2055" spans="1:1" x14ac:dyDescent="0.25">
      <c r="A2055" s="64"/>
    </row>
    <row r="2056" spans="1:1" x14ac:dyDescent="0.25">
      <c r="A2056" s="64"/>
    </row>
    <row r="2057" spans="1:1" x14ac:dyDescent="0.25">
      <c r="A2057" s="64"/>
    </row>
    <row r="2058" spans="1:1" x14ac:dyDescent="0.25">
      <c r="A2058" s="64"/>
    </row>
    <row r="2059" spans="1:1" x14ac:dyDescent="0.25">
      <c r="A2059" s="64"/>
    </row>
    <row r="2060" spans="1:1" x14ac:dyDescent="0.25">
      <c r="A2060" s="64"/>
    </row>
    <row r="2061" spans="1:1" x14ac:dyDescent="0.25">
      <c r="A2061" s="64"/>
    </row>
    <row r="2062" spans="1:1" x14ac:dyDescent="0.25">
      <c r="A2062" s="64"/>
    </row>
    <row r="2063" spans="1:1" x14ac:dyDescent="0.25">
      <c r="A2063" s="64"/>
    </row>
    <row r="2064" spans="1:1" x14ac:dyDescent="0.25">
      <c r="A2064" s="64"/>
    </row>
    <row r="2065" spans="1:1" x14ac:dyDescent="0.25">
      <c r="A2065" s="64"/>
    </row>
    <row r="2066" spans="1:1" x14ac:dyDescent="0.25">
      <c r="A2066" s="64"/>
    </row>
    <row r="2067" spans="1:1" x14ac:dyDescent="0.25">
      <c r="A2067" s="64"/>
    </row>
    <row r="2068" spans="1:1" x14ac:dyDescent="0.25">
      <c r="A2068" s="64"/>
    </row>
    <row r="2069" spans="1:1" x14ac:dyDescent="0.25">
      <c r="A2069" s="64"/>
    </row>
    <row r="2070" spans="1:1" x14ac:dyDescent="0.25">
      <c r="A2070" s="64"/>
    </row>
    <row r="2071" spans="1:1" x14ac:dyDescent="0.25">
      <c r="A2071" s="64"/>
    </row>
    <row r="2072" spans="1:1" x14ac:dyDescent="0.25">
      <c r="A2072" s="64"/>
    </row>
    <row r="2073" spans="1:1" x14ac:dyDescent="0.25">
      <c r="A2073" s="64"/>
    </row>
    <row r="2074" spans="1:1" x14ac:dyDescent="0.25">
      <c r="A2074" s="64"/>
    </row>
    <row r="2075" spans="1:1" x14ac:dyDescent="0.25">
      <c r="A2075" s="64"/>
    </row>
    <row r="2076" spans="1:1" x14ac:dyDescent="0.25">
      <c r="A2076" s="64"/>
    </row>
    <row r="2077" spans="1:1" x14ac:dyDescent="0.25">
      <c r="A2077" s="64"/>
    </row>
    <row r="2078" spans="1:1" x14ac:dyDescent="0.25">
      <c r="A2078" s="64"/>
    </row>
    <row r="2079" spans="1:1" x14ac:dyDescent="0.25">
      <c r="A2079" s="64"/>
    </row>
    <row r="2080" spans="1:1" x14ac:dyDescent="0.25">
      <c r="A2080" s="64"/>
    </row>
    <row r="2081" spans="1:1" x14ac:dyDescent="0.25">
      <c r="A2081" s="64"/>
    </row>
    <row r="2082" spans="1:1" x14ac:dyDescent="0.25">
      <c r="A2082" s="64"/>
    </row>
    <row r="2083" spans="1:1" x14ac:dyDescent="0.25">
      <c r="A2083" s="64"/>
    </row>
    <row r="2084" spans="1:1" x14ac:dyDescent="0.25">
      <c r="A2084" s="64"/>
    </row>
    <row r="2085" spans="1:1" x14ac:dyDescent="0.25">
      <c r="A2085" s="64"/>
    </row>
    <row r="2086" spans="1:1" x14ac:dyDescent="0.25">
      <c r="A2086" s="64"/>
    </row>
    <row r="2087" spans="1:1" x14ac:dyDescent="0.25">
      <c r="A2087" s="64"/>
    </row>
    <row r="2088" spans="1:1" x14ac:dyDescent="0.25">
      <c r="A2088" s="64"/>
    </row>
    <row r="2089" spans="1:1" x14ac:dyDescent="0.25">
      <c r="A2089" s="64"/>
    </row>
    <row r="2090" spans="1:1" x14ac:dyDescent="0.25">
      <c r="A2090" s="64"/>
    </row>
    <row r="2091" spans="1:1" x14ac:dyDescent="0.25">
      <c r="A2091" s="64"/>
    </row>
    <row r="2092" spans="1:1" x14ac:dyDescent="0.25">
      <c r="A2092" s="64"/>
    </row>
    <row r="2093" spans="1:1" x14ac:dyDescent="0.25">
      <c r="A2093" s="64"/>
    </row>
    <row r="2094" spans="1:1" x14ac:dyDescent="0.25">
      <c r="A2094" s="64"/>
    </row>
    <row r="2095" spans="1:1" x14ac:dyDescent="0.25">
      <c r="A2095" s="64"/>
    </row>
    <row r="2096" spans="1:1" x14ac:dyDescent="0.25">
      <c r="A2096" s="64"/>
    </row>
    <row r="2097" spans="1:1" x14ac:dyDescent="0.25">
      <c r="A2097" s="64"/>
    </row>
    <row r="2098" spans="1:1" x14ac:dyDescent="0.25">
      <c r="A2098" s="64"/>
    </row>
    <row r="2099" spans="1:1" x14ac:dyDescent="0.25">
      <c r="A2099" s="64"/>
    </row>
    <row r="2100" spans="1:1" x14ac:dyDescent="0.25">
      <c r="A2100" s="64"/>
    </row>
    <row r="2101" spans="1:1" x14ac:dyDescent="0.25">
      <c r="A2101" s="64"/>
    </row>
    <row r="2102" spans="1:1" x14ac:dyDescent="0.25">
      <c r="A2102" s="64"/>
    </row>
    <row r="2103" spans="1:1" x14ac:dyDescent="0.25">
      <c r="A2103" s="64"/>
    </row>
    <row r="2104" spans="1:1" x14ac:dyDescent="0.25">
      <c r="A2104" s="64"/>
    </row>
    <row r="2105" spans="1:1" x14ac:dyDescent="0.25">
      <c r="A2105" s="64"/>
    </row>
    <row r="2106" spans="1:1" x14ac:dyDescent="0.25">
      <c r="A2106" s="64"/>
    </row>
    <row r="2107" spans="1:1" x14ac:dyDescent="0.25">
      <c r="A2107" s="64"/>
    </row>
    <row r="2108" spans="1:1" x14ac:dyDescent="0.25">
      <c r="A2108" s="64"/>
    </row>
    <row r="2109" spans="1:1" x14ac:dyDescent="0.25">
      <c r="A2109" s="64"/>
    </row>
    <row r="2110" spans="1:1" x14ac:dyDescent="0.25">
      <c r="A2110" s="64"/>
    </row>
    <row r="2111" spans="1:1" x14ac:dyDescent="0.25">
      <c r="A2111" s="64"/>
    </row>
    <row r="2112" spans="1:1" x14ac:dyDescent="0.25">
      <c r="A2112" s="64"/>
    </row>
    <row r="2113" spans="1:1" x14ac:dyDescent="0.25">
      <c r="A2113" s="64"/>
    </row>
    <row r="2114" spans="1:1" x14ac:dyDescent="0.25">
      <c r="A2114" s="64"/>
    </row>
    <row r="2115" spans="1:1" x14ac:dyDescent="0.25">
      <c r="A2115" s="64"/>
    </row>
    <row r="2116" spans="1:1" x14ac:dyDescent="0.25">
      <c r="A2116" s="64"/>
    </row>
    <row r="2117" spans="1:1" x14ac:dyDescent="0.25">
      <c r="A2117" s="64"/>
    </row>
    <row r="2118" spans="1:1" x14ac:dyDescent="0.25">
      <c r="A2118" s="64"/>
    </row>
    <row r="2119" spans="1:1" x14ac:dyDescent="0.25">
      <c r="A2119" s="64"/>
    </row>
    <row r="2120" spans="1:1" x14ac:dyDescent="0.25">
      <c r="A2120" s="64"/>
    </row>
    <row r="2121" spans="1:1" x14ac:dyDescent="0.25">
      <c r="A2121" s="64"/>
    </row>
    <row r="2122" spans="1:1" x14ac:dyDescent="0.25">
      <c r="A2122" s="64"/>
    </row>
    <row r="2123" spans="1:1" x14ac:dyDescent="0.25">
      <c r="A2123" s="64"/>
    </row>
    <row r="2124" spans="1:1" x14ac:dyDescent="0.25">
      <c r="A2124" s="64"/>
    </row>
    <row r="2125" spans="1:1" x14ac:dyDescent="0.25">
      <c r="A2125" s="64"/>
    </row>
    <row r="2126" spans="1:1" x14ac:dyDescent="0.25">
      <c r="A2126" s="64"/>
    </row>
    <row r="2127" spans="1:1" x14ac:dyDescent="0.25">
      <c r="A2127" s="64"/>
    </row>
    <row r="2128" spans="1:1" x14ac:dyDescent="0.25">
      <c r="A2128" s="64"/>
    </row>
    <row r="2129" spans="1:1" x14ac:dyDescent="0.25">
      <c r="A2129" s="64"/>
    </row>
    <row r="2130" spans="1:1" x14ac:dyDescent="0.25">
      <c r="A2130" s="64"/>
    </row>
    <row r="2131" spans="1:1" x14ac:dyDescent="0.25">
      <c r="A2131" s="64"/>
    </row>
    <row r="2132" spans="1:1" x14ac:dyDescent="0.25">
      <c r="A2132" s="64"/>
    </row>
    <row r="2133" spans="1:1" x14ac:dyDescent="0.25">
      <c r="A2133" s="64"/>
    </row>
    <row r="2134" spans="1:1" x14ac:dyDescent="0.25">
      <c r="A2134" s="64"/>
    </row>
    <row r="2135" spans="1:1" x14ac:dyDescent="0.25">
      <c r="A2135" s="64"/>
    </row>
    <row r="2136" spans="1:1" x14ac:dyDescent="0.25">
      <c r="A2136" s="64"/>
    </row>
    <row r="2137" spans="1:1" x14ac:dyDescent="0.25">
      <c r="A2137" s="64"/>
    </row>
    <row r="2138" spans="1:1" x14ac:dyDescent="0.25">
      <c r="A2138" s="64"/>
    </row>
    <row r="2139" spans="1:1" x14ac:dyDescent="0.25">
      <c r="A2139" s="64"/>
    </row>
    <row r="2140" spans="1:1" x14ac:dyDescent="0.25">
      <c r="A2140" s="64"/>
    </row>
    <row r="2141" spans="1:1" x14ac:dyDescent="0.25">
      <c r="A2141" s="64"/>
    </row>
    <row r="2142" spans="1:1" x14ac:dyDescent="0.25">
      <c r="A2142" s="64"/>
    </row>
    <row r="2143" spans="1:1" x14ac:dyDescent="0.25">
      <c r="A2143" s="64"/>
    </row>
    <row r="2144" spans="1:1" x14ac:dyDescent="0.25">
      <c r="A2144" s="64"/>
    </row>
    <row r="2145" spans="1:1" x14ac:dyDescent="0.25">
      <c r="A2145" s="64"/>
    </row>
    <row r="2146" spans="1:1" x14ac:dyDescent="0.25">
      <c r="A2146" s="64"/>
    </row>
    <row r="2147" spans="1:1" x14ac:dyDescent="0.25">
      <c r="A2147" s="64"/>
    </row>
    <row r="2148" spans="1:1" x14ac:dyDescent="0.25">
      <c r="A2148" s="64"/>
    </row>
    <row r="2149" spans="1:1" x14ac:dyDescent="0.25">
      <c r="A2149" s="64"/>
    </row>
    <row r="2150" spans="1:1" x14ac:dyDescent="0.25">
      <c r="A2150" s="64"/>
    </row>
    <row r="2151" spans="1:1" x14ac:dyDescent="0.25">
      <c r="A2151" s="64"/>
    </row>
    <row r="2152" spans="1:1" x14ac:dyDescent="0.25">
      <c r="A2152" s="64"/>
    </row>
    <row r="2153" spans="1:1" x14ac:dyDescent="0.25">
      <c r="A2153" s="64"/>
    </row>
    <row r="2154" spans="1:1" x14ac:dyDescent="0.25">
      <c r="A2154" s="64"/>
    </row>
    <row r="2155" spans="1:1" x14ac:dyDescent="0.25">
      <c r="A2155" s="64"/>
    </row>
    <row r="2156" spans="1:1" x14ac:dyDescent="0.25">
      <c r="A2156" s="64"/>
    </row>
    <row r="2157" spans="1:1" x14ac:dyDescent="0.25">
      <c r="A2157" s="64"/>
    </row>
    <row r="2158" spans="1:1" x14ac:dyDescent="0.25">
      <c r="A2158" s="64"/>
    </row>
    <row r="2159" spans="1:1" x14ac:dyDescent="0.25">
      <c r="A2159" s="64"/>
    </row>
    <row r="2160" spans="1:1" x14ac:dyDescent="0.25">
      <c r="A2160" s="64"/>
    </row>
    <row r="2161" spans="1:1" x14ac:dyDescent="0.25">
      <c r="A2161" s="64"/>
    </row>
    <row r="2162" spans="1:1" x14ac:dyDescent="0.25">
      <c r="A2162" s="64"/>
    </row>
    <row r="2163" spans="1:1" x14ac:dyDescent="0.25">
      <c r="A2163" s="64"/>
    </row>
    <row r="2164" spans="1:1" x14ac:dyDescent="0.25">
      <c r="A2164" s="64"/>
    </row>
    <row r="2165" spans="1:1" x14ac:dyDescent="0.25">
      <c r="A2165" s="64"/>
    </row>
    <row r="2166" spans="1:1" x14ac:dyDescent="0.25">
      <c r="A2166" s="64"/>
    </row>
    <row r="2167" spans="1:1" x14ac:dyDescent="0.25">
      <c r="A2167" s="64"/>
    </row>
    <row r="2168" spans="1:1" x14ac:dyDescent="0.25">
      <c r="A2168" s="64"/>
    </row>
    <row r="2169" spans="1:1" x14ac:dyDescent="0.25">
      <c r="A2169" s="64"/>
    </row>
    <row r="2170" spans="1:1" x14ac:dyDescent="0.25">
      <c r="A2170" s="64"/>
    </row>
    <row r="2171" spans="1:1" x14ac:dyDescent="0.25">
      <c r="A2171" s="64"/>
    </row>
    <row r="2172" spans="1:1" x14ac:dyDescent="0.25">
      <c r="A2172" s="64"/>
    </row>
    <row r="2173" spans="1:1" x14ac:dyDescent="0.25">
      <c r="A2173" s="64"/>
    </row>
    <row r="2174" spans="1:1" x14ac:dyDescent="0.25">
      <c r="A2174" s="64"/>
    </row>
    <row r="2175" spans="1:1" x14ac:dyDescent="0.25">
      <c r="A2175" s="64"/>
    </row>
    <row r="2176" spans="1:1" x14ac:dyDescent="0.25">
      <c r="A2176" s="64"/>
    </row>
    <row r="2177" spans="1:1" x14ac:dyDescent="0.25">
      <c r="A2177" s="64"/>
    </row>
    <row r="2178" spans="1:1" x14ac:dyDescent="0.25">
      <c r="A2178" s="64"/>
    </row>
    <row r="2179" spans="1:1" x14ac:dyDescent="0.25">
      <c r="A2179" s="64"/>
    </row>
    <row r="2180" spans="1:1" x14ac:dyDescent="0.25">
      <c r="A2180" s="64"/>
    </row>
    <row r="2181" spans="1:1" x14ac:dyDescent="0.25">
      <c r="A2181" s="64"/>
    </row>
    <row r="2182" spans="1:1" x14ac:dyDescent="0.25">
      <c r="A2182" s="64"/>
    </row>
    <row r="2183" spans="1:1" x14ac:dyDescent="0.25">
      <c r="A2183" s="64"/>
    </row>
    <row r="2184" spans="1:1" x14ac:dyDescent="0.25">
      <c r="A2184" s="64"/>
    </row>
    <row r="2185" spans="1:1" x14ac:dyDescent="0.25">
      <c r="A2185" s="64"/>
    </row>
    <row r="2186" spans="1:1" x14ac:dyDescent="0.25">
      <c r="A2186" s="64"/>
    </row>
    <row r="2187" spans="1:1" x14ac:dyDescent="0.25">
      <c r="A2187" s="64"/>
    </row>
    <row r="2188" spans="1:1" x14ac:dyDescent="0.25">
      <c r="A2188" s="64"/>
    </row>
    <row r="2189" spans="1:1" x14ac:dyDescent="0.25">
      <c r="A2189" s="64"/>
    </row>
    <row r="2190" spans="1:1" x14ac:dyDescent="0.25">
      <c r="A2190" s="64"/>
    </row>
    <row r="2191" spans="1:1" x14ac:dyDescent="0.25">
      <c r="A2191" s="64"/>
    </row>
    <row r="2192" spans="1:1" x14ac:dyDescent="0.25">
      <c r="A2192" s="64"/>
    </row>
    <row r="2193" spans="1:1" x14ac:dyDescent="0.25">
      <c r="A2193" s="64"/>
    </row>
    <row r="2194" spans="1:1" x14ac:dyDescent="0.25">
      <c r="A2194" s="64"/>
    </row>
    <row r="2195" spans="1:1" x14ac:dyDescent="0.25">
      <c r="A2195" s="64"/>
    </row>
    <row r="2196" spans="1:1" x14ac:dyDescent="0.25">
      <c r="A2196" s="64"/>
    </row>
    <row r="2197" spans="1:1" x14ac:dyDescent="0.25">
      <c r="A2197" s="64"/>
    </row>
    <row r="2198" spans="1:1" x14ac:dyDescent="0.25">
      <c r="A2198" s="64"/>
    </row>
    <row r="2199" spans="1:1" x14ac:dyDescent="0.25">
      <c r="A2199" s="64"/>
    </row>
    <row r="2200" spans="1:1" x14ac:dyDescent="0.25">
      <c r="A2200" s="64"/>
    </row>
    <row r="2201" spans="1:1" x14ac:dyDescent="0.25">
      <c r="A2201" s="64"/>
    </row>
    <row r="2202" spans="1:1" x14ac:dyDescent="0.25">
      <c r="A2202" s="64"/>
    </row>
    <row r="2203" spans="1:1" x14ac:dyDescent="0.25">
      <c r="A2203" s="64"/>
    </row>
    <row r="2204" spans="1:1" x14ac:dyDescent="0.25">
      <c r="A2204" s="64"/>
    </row>
    <row r="2205" spans="1:1" x14ac:dyDescent="0.25">
      <c r="A2205" s="64"/>
    </row>
    <row r="2206" spans="1:1" x14ac:dyDescent="0.25">
      <c r="A2206" s="64"/>
    </row>
    <row r="2207" spans="1:1" x14ac:dyDescent="0.25">
      <c r="A2207" s="64"/>
    </row>
    <row r="2208" spans="1:1" x14ac:dyDescent="0.25">
      <c r="A2208" s="64"/>
    </row>
    <row r="2209" spans="1:1" x14ac:dyDescent="0.25">
      <c r="A2209" s="64"/>
    </row>
    <row r="2210" spans="1:1" x14ac:dyDescent="0.25">
      <c r="A2210" s="64"/>
    </row>
    <row r="2211" spans="1:1" x14ac:dyDescent="0.25">
      <c r="A2211" s="64"/>
    </row>
    <row r="2212" spans="1:1" x14ac:dyDescent="0.25">
      <c r="A2212" s="64"/>
    </row>
    <row r="2213" spans="1:1" x14ac:dyDescent="0.25">
      <c r="A2213" s="64"/>
    </row>
    <row r="2214" spans="1:1" x14ac:dyDescent="0.25">
      <c r="A2214" s="64"/>
    </row>
    <row r="2215" spans="1:1" x14ac:dyDescent="0.25">
      <c r="A2215" s="64"/>
    </row>
    <row r="2216" spans="1:1" x14ac:dyDescent="0.25">
      <c r="A2216" s="64"/>
    </row>
    <row r="2217" spans="1:1" x14ac:dyDescent="0.25">
      <c r="A2217" s="64"/>
    </row>
    <row r="2218" spans="1:1" x14ac:dyDescent="0.25">
      <c r="A2218" s="64"/>
    </row>
    <row r="2219" spans="1:1" x14ac:dyDescent="0.25">
      <c r="A2219" s="64"/>
    </row>
    <row r="2220" spans="1:1" x14ac:dyDescent="0.25">
      <c r="A2220" s="64"/>
    </row>
    <row r="2221" spans="1:1" x14ac:dyDescent="0.25">
      <c r="A2221" s="64"/>
    </row>
    <row r="2222" spans="1:1" x14ac:dyDescent="0.25">
      <c r="A2222" s="64"/>
    </row>
    <row r="2223" spans="1:1" x14ac:dyDescent="0.25">
      <c r="A2223" s="64"/>
    </row>
    <row r="2224" spans="1:1" x14ac:dyDescent="0.25">
      <c r="A2224" s="64"/>
    </row>
    <row r="2225" spans="1:1" x14ac:dyDescent="0.25">
      <c r="A2225" s="64"/>
    </row>
    <row r="2226" spans="1:1" x14ac:dyDescent="0.25">
      <c r="A2226" s="64"/>
    </row>
    <row r="2227" spans="1:1" x14ac:dyDescent="0.25">
      <c r="A2227" s="64"/>
    </row>
    <row r="2228" spans="1:1" x14ac:dyDescent="0.25">
      <c r="A2228" s="64"/>
    </row>
    <row r="2229" spans="1:1" x14ac:dyDescent="0.25">
      <c r="A2229" s="64"/>
    </row>
    <row r="2230" spans="1:1" x14ac:dyDescent="0.25">
      <c r="A2230" s="64"/>
    </row>
    <row r="2231" spans="1:1" x14ac:dyDescent="0.25">
      <c r="A2231" s="64"/>
    </row>
    <row r="2232" spans="1:1" x14ac:dyDescent="0.25">
      <c r="A2232" s="64"/>
    </row>
    <row r="2233" spans="1:1" x14ac:dyDescent="0.25">
      <c r="A2233" s="64"/>
    </row>
    <row r="2234" spans="1:1" x14ac:dyDescent="0.25">
      <c r="A2234" s="64"/>
    </row>
    <row r="2235" spans="1:1" x14ac:dyDescent="0.25">
      <c r="A2235" s="64"/>
    </row>
    <row r="2236" spans="1:1" x14ac:dyDescent="0.25">
      <c r="A2236" s="64"/>
    </row>
    <row r="2237" spans="1:1" x14ac:dyDescent="0.25">
      <c r="A2237" s="64"/>
    </row>
    <row r="2238" spans="1:1" x14ac:dyDescent="0.25">
      <c r="A2238" s="64"/>
    </row>
    <row r="2239" spans="1:1" x14ac:dyDescent="0.25">
      <c r="A2239" s="64"/>
    </row>
    <row r="2240" spans="1:1" x14ac:dyDescent="0.25">
      <c r="A2240" s="64"/>
    </row>
    <row r="2241" spans="1:1" x14ac:dyDescent="0.25">
      <c r="A2241" s="64"/>
    </row>
    <row r="2242" spans="1:1" x14ac:dyDescent="0.25">
      <c r="A2242" s="64"/>
    </row>
    <row r="2243" spans="1:1" x14ac:dyDescent="0.25">
      <c r="A2243" s="64"/>
    </row>
    <row r="2244" spans="1:1" x14ac:dyDescent="0.25">
      <c r="A2244" s="64"/>
    </row>
    <row r="2245" spans="1:1" x14ac:dyDescent="0.25">
      <c r="A2245" s="64"/>
    </row>
    <row r="2246" spans="1:1" x14ac:dyDescent="0.25">
      <c r="A2246" s="64"/>
    </row>
    <row r="2247" spans="1:1" x14ac:dyDescent="0.25">
      <c r="A2247" s="64"/>
    </row>
    <row r="2248" spans="1:1" x14ac:dyDescent="0.25">
      <c r="A2248" s="64"/>
    </row>
    <row r="2249" spans="1:1" x14ac:dyDescent="0.25">
      <c r="A2249" s="64"/>
    </row>
    <row r="2250" spans="1:1" x14ac:dyDescent="0.25">
      <c r="A2250" s="64"/>
    </row>
    <row r="2251" spans="1:1" x14ac:dyDescent="0.25">
      <c r="A2251" s="64"/>
    </row>
    <row r="2252" spans="1:1" x14ac:dyDescent="0.25">
      <c r="A2252" s="64"/>
    </row>
    <row r="2253" spans="1:1" x14ac:dyDescent="0.25">
      <c r="A2253" s="64"/>
    </row>
    <row r="2254" spans="1:1" x14ac:dyDescent="0.25">
      <c r="A2254" s="64"/>
    </row>
    <row r="2255" spans="1:1" x14ac:dyDescent="0.25">
      <c r="A2255" s="64"/>
    </row>
    <row r="2256" spans="1:1" x14ac:dyDescent="0.25">
      <c r="A2256" s="64"/>
    </row>
    <row r="2257" spans="1:1" x14ac:dyDescent="0.25">
      <c r="A2257" s="64"/>
    </row>
    <row r="2258" spans="1:1" x14ac:dyDescent="0.25">
      <c r="A2258" s="64"/>
    </row>
    <row r="2259" spans="1:1" x14ac:dyDescent="0.25">
      <c r="A2259" s="64"/>
    </row>
    <row r="2260" spans="1:1" x14ac:dyDescent="0.25">
      <c r="A2260" s="64"/>
    </row>
    <row r="2261" spans="1:1" x14ac:dyDescent="0.25">
      <c r="A2261" s="64"/>
    </row>
    <row r="2262" spans="1:1" x14ac:dyDescent="0.25">
      <c r="A2262" s="64"/>
    </row>
    <row r="2263" spans="1:1" x14ac:dyDescent="0.25">
      <c r="A2263" s="64"/>
    </row>
    <row r="2264" spans="1:1" x14ac:dyDescent="0.25">
      <c r="A2264" s="64"/>
    </row>
    <row r="2265" spans="1:1" x14ac:dyDescent="0.25">
      <c r="A2265" s="64"/>
    </row>
    <row r="2266" spans="1:1" x14ac:dyDescent="0.25">
      <c r="A2266" s="64"/>
    </row>
    <row r="2267" spans="1:1" x14ac:dyDescent="0.25">
      <c r="A2267" s="64"/>
    </row>
    <row r="2268" spans="1:1" x14ac:dyDescent="0.25">
      <c r="A2268" s="64"/>
    </row>
    <row r="2269" spans="1:1" x14ac:dyDescent="0.25">
      <c r="A2269" s="64"/>
    </row>
    <row r="2270" spans="1:1" x14ac:dyDescent="0.25">
      <c r="A2270" s="64"/>
    </row>
    <row r="2271" spans="1:1" x14ac:dyDescent="0.25">
      <c r="A2271" s="64"/>
    </row>
    <row r="2272" spans="1:1" x14ac:dyDescent="0.25">
      <c r="A2272" s="64"/>
    </row>
    <row r="2273" spans="1:1" x14ac:dyDescent="0.25">
      <c r="A2273" s="64"/>
    </row>
    <row r="2274" spans="1:1" x14ac:dyDescent="0.25">
      <c r="A2274" s="64"/>
    </row>
    <row r="2275" spans="1:1" x14ac:dyDescent="0.25">
      <c r="A2275" s="64"/>
    </row>
    <row r="2276" spans="1:1" x14ac:dyDescent="0.25">
      <c r="A2276" s="64"/>
    </row>
    <row r="2277" spans="1:1" x14ac:dyDescent="0.25">
      <c r="A2277" s="64"/>
    </row>
    <row r="2278" spans="1:1" x14ac:dyDescent="0.25">
      <c r="A2278" s="64"/>
    </row>
    <row r="2279" spans="1:1" x14ac:dyDescent="0.25">
      <c r="A2279" s="64"/>
    </row>
    <row r="2280" spans="1:1" x14ac:dyDescent="0.25">
      <c r="A2280" s="64"/>
    </row>
    <row r="2281" spans="1:1" x14ac:dyDescent="0.25">
      <c r="A2281" s="64"/>
    </row>
    <row r="2282" spans="1:1" x14ac:dyDescent="0.25">
      <c r="A2282" s="64"/>
    </row>
    <row r="2283" spans="1:1" x14ac:dyDescent="0.25">
      <c r="A2283" s="64"/>
    </row>
    <row r="2284" spans="1:1" x14ac:dyDescent="0.25">
      <c r="A2284" s="64"/>
    </row>
    <row r="2285" spans="1:1" x14ac:dyDescent="0.25">
      <c r="A2285" s="64"/>
    </row>
    <row r="2286" spans="1:1" x14ac:dyDescent="0.25">
      <c r="A2286" s="64"/>
    </row>
    <row r="2287" spans="1:1" x14ac:dyDescent="0.25">
      <c r="A2287" s="64"/>
    </row>
    <row r="2288" spans="1:1" x14ac:dyDescent="0.25">
      <c r="A2288" s="64"/>
    </row>
    <row r="2289" spans="1:1" x14ac:dyDescent="0.25">
      <c r="A2289" s="64"/>
    </row>
    <row r="2290" spans="1:1" x14ac:dyDescent="0.25">
      <c r="A2290" s="64"/>
    </row>
    <row r="2291" spans="1:1" x14ac:dyDescent="0.25">
      <c r="A2291" s="64"/>
    </row>
    <row r="2292" spans="1:1" x14ac:dyDescent="0.25">
      <c r="A2292" s="64"/>
    </row>
    <row r="2293" spans="1:1" x14ac:dyDescent="0.25">
      <c r="A2293" s="64"/>
    </row>
    <row r="2294" spans="1:1" x14ac:dyDescent="0.25">
      <c r="A2294" s="64"/>
    </row>
    <row r="2295" spans="1:1" x14ac:dyDescent="0.25">
      <c r="A2295" s="64"/>
    </row>
    <row r="2296" spans="1:1" x14ac:dyDescent="0.25">
      <c r="A2296" s="64"/>
    </row>
    <row r="2297" spans="1:1" x14ac:dyDescent="0.25">
      <c r="A2297" s="64"/>
    </row>
    <row r="2298" spans="1:1" x14ac:dyDescent="0.25">
      <c r="A2298" s="64"/>
    </row>
    <row r="2299" spans="1:1" x14ac:dyDescent="0.25">
      <c r="A2299" s="64"/>
    </row>
    <row r="2300" spans="1:1" x14ac:dyDescent="0.25">
      <c r="A2300" s="64"/>
    </row>
    <row r="2301" spans="1:1" x14ac:dyDescent="0.25">
      <c r="A2301" s="64"/>
    </row>
    <row r="2302" spans="1:1" x14ac:dyDescent="0.25">
      <c r="A2302" s="64"/>
    </row>
    <row r="2303" spans="1:1" x14ac:dyDescent="0.25">
      <c r="A2303" s="64"/>
    </row>
    <row r="2304" spans="1:1" x14ac:dyDescent="0.25">
      <c r="A2304" s="64"/>
    </row>
    <row r="2305" spans="1:1" x14ac:dyDescent="0.25">
      <c r="A2305" s="64"/>
    </row>
    <row r="2306" spans="1:1" x14ac:dyDescent="0.25">
      <c r="A2306" s="64"/>
    </row>
    <row r="2307" spans="1:1" x14ac:dyDescent="0.25">
      <c r="A2307" s="64"/>
    </row>
    <row r="2308" spans="1:1" x14ac:dyDescent="0.25">
      <c r="A2308" s="64"/>
    </row>
    <row r="2309" spans="1:1" x14ac:dyDescent="0.25">
      <c r="A2309" s="64"/>
    </row>
    <row r="2310" spans="1:1" x14ac:dyDescent="0.25">
      <c r="A2310" s="64"/>
    </row>
    <row r="2311" spans="1:1" x14ac:dyDescent="0.25">
      <c r="A2311" s="64"/>
    </row>
    <row r="2312" spans="1:1" x14ac:dyDescent="0.25">
      <c r="A2312" s="64"/>
    </row>
    <row r="2313" spans="1:1" x14ac:dyDescent="0.25">
      <c r="A2313" s="64"/>
    </row>
    <row r="2314" spans="1:1" x14ac:dyDescent="0.25">
      <c r="A2314" s="64"/>
    </row>
    <row r="2315" spans="1:1" x14ac:dyDescent="0.25">
      <c r="A2315" s="64"/>
    </row>
    <row r="2316" spans="1:1" x14ac:dyDescent="0.25">
      <c r="A2316" s="64"/>
    </row>
    <row r="2317" spans="1:1" x14ac:dyDescent="0.25">
      <c r="A2317" s="64"/>
    </row>
    <row r="2318" spans="1:1" x14ac:dyDescent="0.25">
      <c r="A2318" s="64"/>
    </row>
    <row r="2319" spans="1:1" x14ac:dyDescent="0.25">
      <c r="A2319" s="64"/>
    </row>
    <row r="2320" spans="1:1" x14ac:dyDescent="0.25">
      <c r="A2320" s="64"/>
    </row>
    <row r="2321" spans="1:1" x14ac:dyDescent="0.25">
      <c r="A2321" s="64"/>
    </row>
    <row r="2322" spans="1:1" x14ac:dyDescent="0.25">
      <c r="A2322" s="64"/>
    </row>
    <row r="2323" spans="1:1" x14ac:dyDescent="0.25">
      <c r="A2323" s="64"/>
    </row>
    <row r="2324" spans="1:1" x14ac:dyDescent="0.25">
      <c r="A2324" s="64"/>
    </row>
    <row r="2325" spans="1:1" x14ac:dyDescent="0.25">
      <c r="A2325" s="64"/>
    </row>
    <row r="2326" spans="1:1" x14ac:dyDescent="0.25">
      <c r="A2326" s="64"/>
    </row>
    <row r="2327" spans="1:1" x14ac:dyDescent="0.25">
      <c r="A2327" s="64"/>
    </row>
    <row r="2328" spans="1:1" x14ac:dyDescent="0.25">
      <c r="A2328" s="64"/>
    </row>
    <row r="2329" spans="1:1" x14ac:dyDescent="0.25">
      <c r="A2329" s="64"/>
    </row>
    <row r="2330" spans="1:1" x14ac:dyDescent="0.25">
      <c r="A2330" s="64"/>
    </row>
    <row r="2331" spans="1:1" x14ac:dyDescent="0.25">
      <c r="A2331" s="64"/>
    </row>
    <row r="2332" spans="1:1" x14ac:dyDescent="0.25">
      <c r="A2332" s="64"/>
    </row>
    <row r="2333" spans="1:1" x14ac:dyDescent="0.25">
      <c r="A2333" s="64"/>
    </row>
    <row r="2334" spans="1:1" x14ac:dyDescent="0.25">
      <c r="A2334" s="64"/>
    </row>
    <row r="2335" spans="1:1" x14ac:dyDescent="0.25">
      <c r="A2335" s="64"/>
    </row>
    <row r="2336" spans="1:1" x14ac:dyDescent="0.25">
      <c r="A2336" s="64"/>
    </row>
    <row r="2337" spans="1:1" x14ac:dyDescent="0.25">
      <c r="A2337" s="64"/>
    </row>
    <row r="2338" spans="1:1" x14ac:dyDescent="0.25">
      <c r="A2338" s="64"/>
    </row>
    <row r="2339" spans="1:1" x14ac:dyDescent="0.25">
      <c r="A2339" s="64"/>
    </row>
    <row r="2340" spans="1:1" x14ac:dyDescent="0.25">
      <c r="A2340" s="64"/>
    </row>
    <row r="2341" spans="1:1" x14ac:dyDescent="0.25">
      <c r="A2341" s="64"/>
    </row>
    <row r="2342" spans="1:1" x14ac:dyDescent="0.25">
      <c r="A2342" s="64"/>
    </row>
    <row r="2343" spans="1:1" x14ac:dyDescent="0.25">
      <c r="A2343" s="64"/>
    </row>
    <row r="2344" spans="1:1" x14ac:dyDescent="0.25">
      <c r="A2344" s="64"/>
    </row>
    <row r="2345" spans="1:1" x14ac:dyDescent="0.25">
      <c r="A2345" s="64"/>
    </row>
    <row r="2346" spans="1:1" x14ac:dyDescent="0.25">
      <c r="A2346" s="64"/>
    </row>
    <row r="2347" spans="1:1" x14ac:dyDescent="0.25">
      <c r="A2347" s="64"/>
    </row>
    <row r="2348" spans="1:1" x14ac:dyDescent="0.25">
      <c r="A2348" s="64"/>
    </row>
    <row r="2349" spans="1:1" x14ac:dyDescent="0.25">
      <c r="A2349" s="64"/>
    </row>
    <row r="2350" spans="1:1" x14ac:dyDescent="0.25">
      <c r="A2350" s="64"/>
    </row>
    <row r="2351" spans="1:1" x14ac:dyDescent="0.25">
      <c r="A2351" s="64"/>
    </row>
    <row r="2352" spans="1:1" x14ac:dyDescent="0.25">
      <c r="A2352" s="64"/>
    </row>
    <row r="2353" spans="1:1" x14ac:dyDescent="0.25">
      <c r="A2353" s="64"/>
    </row>
    <row r="2354" spans="1:1" x14ac:dyDescent="0.25">
      <c r="A2354" s="64"/>
    </row>
    <row r="2355" spans="1:1" x14ac:dyDescent="0.25">
      <c r="A2355" s="64"/>
    </row>
    <row r="2356" spans="1:1" x14ac:dyDescent="0.25">
      <c r="A2356" s="64"/>
    </row>
    <row r="2357" spans="1:1" x14ac:dyDescent="0.25">
      <c r="A2357" s="64"/>
    </row>
    <row r="2358" spans="1:1" x14ac:dyDescent="0.25">
      <c r="A2358" s="64"/>
    </row>
    <row r="2359" spans="1:1" x14ac:dyDescent="0.25">
      <c r="A2359" s="64"/>
    </row>
    <row r="2360" spans="1:1" x14ac:dyDescent="0.25">
      <c r="A2360" s="64"/>
    </row>
    <row r="2361" spans="1:1" x14ac:dyDescent="0.25">
      <c r="A2361" s="64"/>
    </row>
    <row r="2362" spans="1:1" x14ac:dyDescent="0.25">
      <c r="A2362" s="64"/>
    </row>
    <row r="2363" spans="1:1" x14ac:dyDescent="0.25">
      <c r="A2363" s="64"/>
    </row>
    <row r="2364" spans="1:1" x14ac:dyDescent="0.25">
      <c r="A2364" s="64"/>
    </row>
    <row r="2365" spans="1:1" x14ac:dyDescent="0.25">
      <c r="A2365" s="64"/>
    </row>
    <row r="2366" spans="1:1" x14ac:dyDescent="0.25">
      <c r="A2366" s="64"/>
    </row>
    <row r="2367" spans="1:1" x14ac:dyDescent="0.25">
      <c r="A2367" s="64"/>
    </row>
    <row r="2368" spans="1:1" x14ac:dyDescent="0.25">
      <c r="A2368" s="64"/>
    </row>
    <row r="2369" spans="1:1" x14ac:dyDescent="0.25">
      <c r="A2369" s="64"/>
    </row>
    <row r="2370" spans="1:1" x14ac:dyDescent="0.25">
      <c r="A2370" s="64"/>
    </row>
    <row r="2371" spans="1:1" x14ac:dyDescent="0.25">
      <c r="A2371" s="64"/>
    </row>
    <row r="2372" spans="1:1" x14ac:dyDescent="0.25">
      <c r="A2372" s="64"/>
    </row>
    <row r="2373" spans="1:1" x14ac:dyDescent="0.25">
      <c r="A2373" s="64"/>
    </row>
    <row r="2374" spans="1:1" x14ac:dyDescent="0.25">
      <c r="A2374" s="64"/>
    </row>
    <row r="2375" spans="1:1" x14ac:dyDescent="0.25">
      <c r="A2375" s="64"/>
    </row>
    <row r="2376" spans="1:1" x14ac:dyDescent="0.25">
      <c r="A2376" s="64"/>
    </row>
    <row r="2377" spans="1:1" x14ac:dyDescent="0.25">
      <c r="A2377" s="64"/>
    </row>
    <row r="2378" spans="1:1" x14ac:dyDescent="0.25">
      <c r="A2378" s="64"/>
    </row>
    <row r="2379" spans="1:1" x14ac:dyDescent="0.25">
      <c r="A2379" s="64"/>
    </row>
    <row r="2380" spans="1:1" x14ac:dyDescent="0.25">
      <c r="A2380" s="64"/>
    </row>
    <row r="2381" spans="1:1" x14ac:dyDescent="0.25">
      <c r="A2381" s="64"/>
    </row>
    <row r="2382" spans="1:1" x14ac:dyDescent="0.25">
      <c r="A2382" s="64"/>
    </row>
    <row r="2383" spans="1:1" x14ac:dyDescent="0.25">
      <c r="A2383" s="64"/>
    </row>
    <row r="2384" spans="1:1" x14ac:dyDescent="0.25">
      <c r="A2384" s="64"/>
    </row>
    <row r="2385" spans="1:1" x14ac:dyDescent="0.25">
      <c r="A2385" s="64"/>
    </row>
    <row r="2386" spans="1:1" x14ac:dyDescent="0.25">
      <c r="A2386" s="64"/>
    </row>
    <row r="2387" spans="1:1" x14ac:dyDescent="0.25">
      <c r="A2387" s="64"/>
    </row>
    <row r="2388" spans="1:1" x14ac:dyDescent="0.25">
      <c r="A2388" s="64"/>
    </row>
    <row r="2389" spans="1:1" x14ac:dyDescent="0.25">
      <c r="A2389" s="64"/>
    </row>
    <row r="2390" spans="1:1" x14ac:dyDescent="0.25">
      <c r="A2390" s="64"/>
    </row>
    <row r="2391" spans="1:1" x14ac:dyDescent="0.25">
      <c r="A2391" s="64"/>
    </row>
    <row r="2392" spans="1:1" x14ac:dyDescent="0.25">
      <c r="A2392" s="64"/>
    </row>
    <row r="2393" spans="1:1" x14ac:dyDescent="0.25">
      <c r="A2393" s="64"/>
    </row>
    <row r="2394" spans="1:1" x14ac:dyDescent="0.25">
      <c r="A2394" s="64"/>
    </row>
    <row r="2395" spans="1:1" x14ac:dyDescent="0.25">
      <c r="A2395" s="64"/>
    </row>
    <row r="2396" spans="1:1" x14ac:dyDescent="0.25">
      <c r="A2396" s="64"/>
    </row>
    <row r="2397" spans="1:1" x14ac:dyDescent="0.25">
      <c r="A2397" s="64"/>
    </row>
    <row r="2398" spans="1:1" x14ac:dyDescent="0.25">
      <c r="A2398" s="64"/>
    </row>
    <row r="2399" spans="1:1" x14ac:dyDescent="0.25">
      <c r="A2399" s="64"/>
    </row>
    <row r="2400" spans="1:1" x14ac:dyDescent="0.25">
      <c r="A2400" s="64"/>
    </row>
    <row r="2401" spans="1:1" x14ac:dyDescent="0.25">
      <c r="A2401" s="64"/>
    </row>
    <row r="2402" spans="1:1" x14ac:dyDescent="0.25">
      <c r="A2402" s="64"/>
    </row>
    <row r="2403" spans="1:1" x14ac:dyDescent="0.25">
      <c r="A2403" s="64"/>
    </row>
    <row r="2404" spans="1:1" x14ac:dyDescent="0.25">
      <c r="A2404" s="64"/>
    </row>
    <row r="2405" spans="1:1" x14ac:dyDescent="0.25">
      <c r="A2405" s="64"/>
    </row>
    <row r="2406" spans="1:1" x14ac:dyDescent="0.25">
      <c r="A2406" s="64"/>
    </row>
    <row r="2407" spans="1:1" x14ac:dyDescent="0.25">
      <c r="A2407" s="64"/>
    </row>
    <row r="2408" spans="1:1" x14ac:dyDescent="0.25">
      <c r="A2408" s="64"/>
    </row>
    <row r="2409" spans="1:1" x14ac:dyDescent="0.25">
      <c r="A2409" s="64"/>
    </row>
    <row r="2410" spans="1:1" x14ac:dyDescent="0.25">
      <c r="A2410" s="64"/>
    </row>
    <row r="2411" spans="1:1" x14ac:dyDescent="0.25">
      <c r="A2411" s="64"/>
    </row>
    <row r="2412" spans="1:1" x14ac:dyDescent="0.25">
      <c r="A2412" s="64"/>
    </row>
    <row r="2413" spans="1:1" x14ac:dyDescent="0.25">
      <c r="A2413" s="64"/>
    </row>
    <row r="2414" spans="1:1" x14ac:dyDescent="0.25">
      <c r="A2414" s="64"/>
    </row>
    <row r="2415" spans="1:1" x14ac:dyDescent="0.25">
      <c r="A2415" s="64"/>
    </row>
    <row r="2416" spans="1:1" x14ac:dyDescent="0.25">
      <c r="A2416" s="64"/>
    </row>
    <row r="2417" spans="1:1" x14ac:dyDescent="0.25">
      <c r="A2417" s="64"/>
    </row>
    <row r="2418" spans="1:1" x14ac:dyDescent="0.25">
      <c r="A2418" s="64"/>
    </row>
    <row r="2419" spans="1:1" x14ac:dyDescent="0.25">
      <c r="A2419" s="64"/>
    </row>
    <row r="2420" spans="1:1" x14ac:dyDescent="0.25">
      <c r="A2420" s="64"/>
    </row>
    <row r="2421" spans="1:1" x14ac:dyDescent="0.25">
      <c r="A2421" s="64"/>
    </row>
    <row r="2422" spans="1:1" x14ac:dyDescent="0.25">
      <c r="A2422" s="64"/>
    </row>
    <row r="2423" spans="1:1" x14ac:dyDescent="0.25">
      <c r="A2423" s="64"/>
    </row>
    <row r="2424" spans="1:1" x14ac:dyDescent="0.25">
      <c r="A2424" s="64"/>
    </row>
    <row r="2425" spans="1:1" x14ac:dyDescent="0.25">
      <c r="A2425" s="64"/>
    </row>
    <row r="2426" spans="1:1" x14ac:dyDescent="0.25">
      <c r="A2426" s="64"/>
    </row>
    <row r="2427" spans="1:1" x14ac:dyDescent="0.25">
      <c r="A2427" s="64"/>
    </row>
    <row r="2428" spans="1:1" x14ac:dyDescent="0.25">
      <c r="A2428" s="64"/>
    </row>
    <row r="2429" spans="1:1" x14ac:dyDescent="0.25">
      <c r="A2429" s="64"/>
    </row>
    <row r="2430" spans="1:1" x14ac:dyDescent="0.25">
      <c r="A2430" s="64"/>
    </row>
    <row r="2431" spans="1:1" x14ac:dyDescent="0.25">
      <c r="A2431" s="64"/>
    </row>
    <row r="2432" spans="1:1" x14ac:dyDescent="0.25">
      <c r="A2432" s="64"/>
    </row>
    <row r="2433" spans="1:1" x14ac:dyDescent="0.25">
      <c r="A2433" s="64"/>
    </row>
    <row r="2434" spans="1:1" x14ac:dyDescent="0.25">
      <c r="A2434" s="64"/>
    </row>
    <row r="2435" spans="1:1" x14ac:dyDescent="0.25">
      <c r="A2435" s="64"/>
    </row>
    <row r="2436" spans="1:1" x14ac:dyDescent="0.25">
      <c r="A2436" s="64"/>
    </row>
    <row r="2437" spans="1:1" x14ac:dyDescent="0.25">
      <c r="A2437" s="64"/>
    </row>
    <row r="2438" spans="1:1" x14ac:dyDescent="0.25">
      <c r="A2438" s="64"/>
    </row>
    <row r="2439" spans="1:1" x14ac:dyDescent="0.25">
      <c r="A2439" s="64"/>
    </row>
    <row r="2440" spans="1:1" x14ac:dyDescent="0.25">
      <c r="A2440" s="64"/>
    </row>
    <row r="2441" spans="1:1" x14ac:dyDescent="0.25">
      <c r="A2441" s="64"/>
    </row>
    <row r="2442" spans="1:1" x14ac:dyDescent="0.25">
      <c r="A2442" s="64"/>
    </row>
    <row r="2443" spans="1:1" x14ac:dyDescent="0.25">
      <c r="A2443" s="64"/>
    </row>
    <row r="2444" spans="1:1" x14ac:dyDescent="0.25">
      <c r="A2444" s="64"/>
    </row>
    <row r="2445" spans="1:1" x14ac:dyDescent="0.25">
      <c r="A2445" s="64"/>
    </row>
    <row r="2446" spans="1:1" x14ac:dyDescent="0.25">
      <c r="A2446" s="64"/>
    </row>
    <row r="2447" spans="1:1" x14ac:dyDescent="0.25">
      <c r="A2447" s="64"/>
    </row>
    <row r="2448" spans="1:1" x14ac:dyDescent="0.25">
      <c r="A2448" s="64"/>
    </row>
    <row r="2449" spans="1:1" x14ac:dyDescent="0.25">
      <c r="A2449" s="64"/>
    </row>
    <row r="2450" spans="1:1" x14ac:dyDescent="0.25">
      <c r="A2450" s="64"/>
    </row>
    <row r="2451" spans="1:1" x14ac:dyDescent="0.25">
      <c r="A2451" s="64"/>
    </row>
    <row r="2452" spans="1:1" x14ac:dyDescent="0.25">
      <c r="A2452" s="64"/>
    </row>
    <row r="2453" spans="1:1" x14ac:dyDescent="0.25">
      <c r="A2453" s="64"/>
    </row>
    <row r="2454" spans="1:1" x14ac:dyDescent="0.25">
      <c r="A2454" s="64"/>
    </row>
    <row r="2455" spans="1:1" x14ac:dyDescent="0.25">
      <c r="A2455" s="64"/>
    </row>
    <row r="2456" spans="1:1" x14ac:dyDescent="0.25">
      <c r="A2456" s="64"/>
    </row>
    <row r="2457" spans="1:1" x14ac:dyDescent="0.25">
      <c r="A2457" s="64"/>
    </row>
    <row r="2458" spans="1:1" x14ac:dyDescent="0.25">
      <c r="A2458" s="64"/>
    </row>
    <row r="2459" spans="1:1" x14ac:dyDescent="0.25">
      <c r="A2459" s="64"/>
    </row>
    <row r="2460" spans="1:1" x14ac:dyDescent="0.25">
      <c r="A2460" s="64"/>
    </row>
    <row r="2461" spans="1:1" x14ac:dyDescent="0.25">
      <c r="A2461" s="64"/>
    </row>
    <row r="2462" spans="1:1" x14ac:dyDescent="0.25">
      <c r="A2462" s="64"/>
    </row>
    <row r="2463" spans="1:1" x14ac:dyDescent="0.25">
      <c r="A2463" s="64"/>
    </row>
    <row r="2464" spans="1:1" x14ac:dyDescent="0.25">
      <c r="A2464" s="64"/>
    </row>
    <row r="2465" spans="1:1" x14ac:dyDescent="0.25">
      <c r="A2465" s="64"/>
    </row>
    <row r="2466" spans="1:1" x14ac:dyDescent="0.25">
      <c r="A2466" s="64"/>
    </row>
    <row r="2467" spans="1:1" x14ac:dyDescent="0.25">
      <c r="A2467" s="64"/>
    </row>
    <row r="2468" spans="1:1" x14ac:dyDescent="0.25">
      <c r="A2468" s="64"/>
    </row>
    <row r="2469" spans="1:1" x14ac:dyDescent="0.25">
      <c r="A2469" s="64"/>
    </row>
    <row r="2470" spans="1:1" x14ac:dyDescent="0.25">
      <c r="A2470" s="64"/>
    </row>
    <row r="2471" spans="1:1" x14ac:dyDescent="0.25">
      <c r="A2471" s="64"/>
    </row>
    <row r="2472" spans="1:1" x14ac:dyDescent="0.25">
      <c r="A2472" s="64"/>
    </row>
    <row r="2473" spans="1:1" x14ac:dyDescent="0.25">
      <c r="A2473" s="64"/>
    </row>
    <row r="2474" spans="1:1" x14ac:dyDescent="0.25">
      <c r="A2474" s="64"/>
    </row>
    <row r="2475" spans="1:1" x14ac:dyDescent="0.25">
      <c r="A2475" s="64"/>
    </row>
    <row r="2476" spans="1:1" x14ac:dyDescent="0.25">
      <c r="A2476" s="64"/>
    </row>
    <row r="2477" spans="1:1" x14ac:dyDescent="0.25">
      <c r="A2477" s="64"/>
    </row>
    <row r="2478" spans="1:1" x14ac:dyDescent="0.25">
      <c r="A2478" s="64"/>
    </row>
    <row r="2479" spans="1:1" x14ac:dyDescent="0.25">
      <c r="A2479" s="64"/>
    </row>
    <row r="2480" spans="1:1" x14ac:dyDescent="0.25">
      <c r="A2480" s="64"/>
    </row>
    <row r="2481" spans="1:1" x14ac:dyDescent="0.25">
      <c r="A2481" s="64"/>
    </row>
    <row r="2482" spans="1:1" x14ac:dyDescent="0.25">
      <c r="A2482" s="64"/>
    </row>
    <row r="2483" spans="1:1" x14ac:dyDescent="0.25">
      <c r="A2483" s="64"/>
    </row>
    <row r="2484" spans="1:1" x14ac:dyDescent="0.25">
      <c r="A2484" s="64"/>
    </row>
    <row r="2485" spans="1:1" x14ac:dyDescent="0.25">
      <c r="A2485" s="64"/>
    </row>
    <row r="2486" spans="1:1" x14ac:dyDescent="0.25">
      <c r="A2486" s="64"/>
    </row>
    <row r="2487" spans="1:1" x14ac:dyDescent="0.25">
      <c r="A2487" s="64"/>
    </row>
    <row r="2488" spans="1:1" x14ac:dyDescent="0.25">
      <c r="A2488" s="64"/>
    </row>
    <row r="2489" spans="1:1" x14ac:dyDescent="0.25">
      <c r="A2489" s="64"/>
    </row>
    <row r="2490" spans="1:1" x14ac:dyDescent="0.25">
      <c r="A2490" s="64"/>
    </row>
    <row r="2491" spans="1:1" x14ac:dyDescent="0.25">
      <c r="A2491" s="64"/>
    </row>
    <row r="2492" spans="1:1" x14ac:dyDescent="0.25">
      <c r="A2492" s="64"/>
    </row>
    <row r="2493" spans="1:1" x14ac:dyDescent="0.25">
      <c r="A2493" s="64"/>
    </row>
    <row r="2494" spans="1:1" x14ac:dyDescent="0.25">
      <c r="A2494" s="64"/>
    </row>
    <row r="2495" spans="1:1" x14ac:dyDescent="0.25">
      <c r="A2495" s="64"/>
    </row>
    <row r="2496" spans="1:1" x14ac:dyDescent="0.25">
      <c r="A2496" s="64"/>
    </row>
    <row r="2497" spans="1:1" x14ac:dyDescent="0.25">
      <c r="A2497" s="64"/>
    </row>
    <row r="2498" spans="1:1" x14ac:dyDescent="0.25">
      <c r="A2498" s="64"/>
    </row>
    <row r="2499" spans="1:1" x14ac:dyDescent="0.25">
      <c r="A2499" s="64"/>
    </row>
    <row r="2500" spans="1:1" x14ac:dyDescent="0.25">
      <c r="A2500" s="64"/>
    </row>
    <row r="2501" spans="1:1" x14ac:dyDescent="0.25">
      <c r="A2501" s="64"/>
    </row>
    <row r="2502" spans="1:1" x14ac:dyDescent="0.25">
      <c r="A2502" s="64"/>
    </row>
    <row r="2503" spans="1:1" x14ac:dyDescent="0.25">
      <c r="A2503" s="64"/>
    </row>
    <row r="2504" spans="1:1" x14ac:dyDescent="0.25">
      <c r="A2504" s="64"/>
    </row>
    <row r="2505" spans="1:1" x14ac:dyDescent="0.25">
      <c r="A2505" s="64"/>
    </row>
    <row r="2506" spans="1:1" x14ac:dyDescent="0.25">
      <c r="A2506" s="64"/>
    </row>
    <row r="2507" spans="1:1" x14ac:dyDescent="0.25">
      <c r="A2507" s="64"/>
    </row>
    <row r="2508" spans="1:1" x14ac:dyDescent="0.25">
      <c r="A2508" s="64"/>
    </row>
    <row r="2509" spans="1:1" x14ac:dyDescent="0.25">
      <c r="A2509" s="64"/>
    </row>
    <row r="2510" spans="1:1" x14ac:dyDescent="0.25">
      <c r="A2510" s="64"/>
    </row>
    <row r="2511" spans="1:1" x14ac:dyDescent="0.25">
      <c r="A2511" s="64"/>
    </row>
    <row r="2512" spans="1:1" x14ac:dyDescent="0.25">
      <c r="A2512" s="64"/>
    </row>
    <row r="2513" spans="1:1" x14ac:dyDescent="0.25">
      <c r="A2513" s="64"/>
    </row>
    <row r="2514" spans="1:1" x14ac:dyDescent="0.25">
      <c r="A2514" s="64"/>
    </row>
    <row r="2515" spans="1:1" x14ac:dyDescent="0.25">
      <c r="A2515" s="64"/>
    </row>
    <row r="2516" spans="1:1" x14ac:dyDescent="0.25">
      <c r="A2516" s="64"/>
    </row>
    <row r="2517" spans="1:1" x14ac:dyDescent="0.25">
      <c r="A2517" s="64"/>
    </row>
    <row r="2518" spans="1:1" x14ac:dyDescent="0.25">
      <c r="A2518" s="64"/>
    </row>
    <row r="2519" spans="1:1" x14ac:dyDescent="0.25">
      <c r="A2519" s="64"/>
    </row>
    <row r="2520" spans="1:1" x14ac:dyDescent="0.25">
      <c r="A2520" s="64"/>
    </row>
    <row r="2521" spans="1:1" x14ac:dyDescent="0.25">
      <c r="A2521" s="64"/>
    </row>
    <row r="2522" spans="1:1" x14ac:dyDescent="0.25">
      <c r="A2522" s="64"/>
    </row>
    <row r="2523" spans="1:1" x14ac:dyDescent="0.25">
      <c r="A2523" s="64"/>
    </row>
    <row r="2524" spans="1:1" x14ac:dyDescent="0.25">
      <c r="A2524" s="64"/>
    </row>
    <row r="2525" spans="1:1" x14ac:dyDescent="0.25">
      <c r="A2525" s="64"/>
    </row>
    <row r="2526" spans="1:1" x14ac:dyDescent="0.25">
      <c r="A2526" s="64"/>
    </row>
    <row r="2527" spans="1:1" x14ac:dyDescent="0.25">
      <c r="A2527" s="64"/>
    </row>
    <row r="2528" spans="1:1" x14ac:dyDescent="0.25">
      <c r="A2528" s="64"/>
    </row>
    <row r="2529" spans="1:1" x14ac:dyDescent="0.25">
      <c r="A2529" s="64"/>
    </row>
    <row r="2530" spans="1:1" x14ac:dyDescent="0.25">
      <c r="A2530" s="64"/>
    </row>
    <row r="2531" spans="1:1" x14ac:dyDescent="0.25">
      <c r="A2531" s="64"/>
    </row>
    <row r="2532" spans="1:1" x14ac:dyDescent="0.25">
      <c r="A2532" s="64"/>
    </row>
    <row r="2533" spans="1:1" x14ac:dyDescent="0.25">
      <c r="A2533" s="64"/>
    </row>
    <row r="2534" spans="1:1" x14ac:dyDescent="0.25">
      <c r="A2534" s="64"/>
    </row>
    <row r="2535" spans="1:1" x14ac:dyDescent="0.25">
      <c r="A2535" s="64"/>
    </row>
    <row r="2536" spans="1:1" x14ac:dyDescent="0.25">
      <c r="A2536" s="64"/>
    </row>
    <row r="2537" spans="1:1" x14ac:dyDescent="0.25">
      <c r="A2537" s="64"/>
    </row>
    <row r="2538" spans="1:1" x14ac:dyDescent="0.25">
      <c r="A2538" s="64"/>
    </row>
    <row r="2539" spans="1:1" x14ac:dyDescent="0.25">
      <c r="A2539" s="64"/>
    </row>
    <row r="2540" spans="1:1" x14ac:dyDescent="0.25">
      <c r="A2540" s="64"/>
    </row>
    <row r="2541" spans="1:1" x14ac:dyDescent="0.25">
      <c r="A2541" s="64"/>
    </row>
    <row r="2542" spans="1:1" x14ac:dyDescent="0.25">
      <c r="A2542" s="64"/>
    </row>
    <row r="2543" spans="1:1" x14ac:dyDescent="0.25">
      <c r="A2543" s="64"/>
    </row>
    <row r="2544" spans="1:1" x14ac:dyDescent="0.25">
      <c r="A2544" s="64"/>
    </row>
    <row r="2545" spans="1:1" x14ac:dyDescent="0.25">
      <c r="A2545" s="64"/>
    </row>
    <row r="2546" spans="1:1" x14ac:dyDescent="0.25">
      <c r="A2546" s="64"/>
    </row>
    <row r="2547" spans="1:1" x14ac:dyDescent="0.25">
      <c r="A2547" s="64"/>
    </row>
    <row r="2548" spans="1:1" x14ac:dyDescent="0.25">
      <c r="A2548" s="64"/>
    </row>
    <row r="2549" spans="1:1" x14ac:dyDescent="0.25">
      <c r="A2549" s="64"/>
    </row>
    <row r="2550" spans="1:1" x14ac:dyDescent="0.25">
      <c r="A2550" s="64"/>
    </row>
    <row r="2551" spans="1:1" x14ac:dyDescent="0.25">
      <c r="A2551" s="64"/>
    </row>
    <row r="2552" spans="1:1" x14ac:dyDescent="0.25">
      <c r="A2552" s="64"/>
    </row>
    <row r="2553" spans="1:1" x14ac:dyDescent="0.25">
      <c r="A2553" s="64"/>
    </row>
    <row r="2554" spans="1:1" x14ac:dyDescent="0.25">
      <c r="A2554" s="64"/>
    </row>
    <row r="2555" spans="1:1" x14ac:dyDescent="0.25">
      <c r="A2555" s="64"/>
    </row>
    <row r="2556" spans="1:1" x14ac:dyDescent="0.25">
      <c r="A2556" s="64"/>
    </row>
    <row r="2557" spans="1:1" x14ac:dyDescent="0.25">
      <c r="A2557" s="64"/>
    </row>
    <row r="2558" spans="1:1" x14ac:dyDescent="0.25">
      <c r="A2558" s="64"/>
    </row>
    <row r="2559" spans="1:1" x14ac:dyDescent="0.25">
      <c r="A2559" s="64"/>
    </row>
    <row r="2560" spans="1:1" x14ac:dyDescent="0.25">
      <c r="A2560" s="64"/>
    </row>
    <row r="2561" spans="1:1" x14ac:dyDescent="0.25">
      <c r="A2561" s="64"/>
    </row>
    <row r="2562" spans="1:1" x14ac:dyDescent="0.25">
      <c r="A2562" s="64"/>
    </row>
    <row r="2563" spans="1:1" x14ac:dyDescent="0.25">
      <c r="A2563" s="64"/>
    </row>
    <row r="2564" spans="1:1" x14ac:dyDescent="0.25">
      <c r="A2564" s="64"/>
    </row>
    <row r="2565" spans="1:1" x14ac:dyDescent="0.25">
      <c r="A2565" s="64"/>
    </row>
    <row r="2566" spans="1:1" x14ac:dyDescent="0.25">
      <c r="A2566" s="64"/>
    </row>
    <row r="2567" spans="1:1" x14ac:dyDescent="0.25">
      <c r="A2567" s="64"/>
    </row>
    <row r="2568" spans="1:1" x14ac:dyDescent="0.25">
      <c r="A2568" s="64"/>
    </row>
    <row r="2569" spans="1:1" x14ac:dyDescent="0.25">
      <c r="A2569" s="64"/>
    </row>
    <row r="2570" spans="1:1" x14ac:dyDescent="0.25">
      <c r="A2570" s="64"/>
    </row>
    <row r="2571" spans="1:1" x14ac:dyDescent="0.25">
      <c r="A2571" s="64"/>
    </row>
    <row r="2572" spans="1:1" x14ac:dyDescent="0.25">
      <c r="A2572" s="64"/>
    </row>
    <row r="2573" spans="1:1" x14ac:dyDescent="0.25">
      <c r="A2573" s="64"/>
    </row>
    <row r="2574" spans="1:1" x14ac:dyDescent="0.25">
      <c r="A2574" s="64"/>
    </row>
    <row r="2575" spans="1:1" x14ac:dyDescent="0.25">
      <c r="A2575" s="64"/>
    </row>
    <row r="2576" spans="1:1" x14ac:dyDescent="0.25">
      <c r="A2576" s="64"/>
    </row>
    <row r="2577" spans="1:1" x14ac:dyDescent="0.25">
      <c r="A2577" s="64"/>
    </row>
    <row r="2578" spans="1:1" x14ac:dyDescent="0.25">
      <c r="A2578" s="64"/>
    </row>
    <row r="2579" spans="1:1" x14ac:dyDescent="0.25">
      <c r="A2579" s="64"/>
    </row>
    <row r="2580" spans="1:1" x14ac:dyDescent="0.25">
      <c r="A2580" s="64"/>
    </row>
    <row r="2581" spans="1:1" x14ac:dyDescent="0.25">
      <c r="A2581" s="64"/>
    </row>
    <row r="2582" spans="1:1" x14ac:dyDescent="0.25">
      <c r="A2582" s="64"/>
    </row>
    <row r="2583" spans="1:1" x14ac:dyDescent="0.25">
      <c r="A2583" s="64"/>
    </row>
    <row r="2584" spans="1:1" x14ac:dyDescent="0.25">
      <c r="A2584" s="64"/>
    </row>
    <row r="2585" spans="1:1" x14ac:dyDescent="0.25">
      <c r="A2585" s="64"/>
    </row>
    <row r="2586" spans="1:1" x14ac:dyDescent="0.25">
      <c r="A2586" s="64"/>
    </row>
    <row r="2587" spans="1:1" x14ac:dyDescent="0.25">
      <c r="A2587" s="64"/>
    </row>
    <row r="2588" spans="1:1" x14ac:dyDescent="0.25">
      <c r="A2588" s="64"/>
    </row>
    <row r="2589" spans="1:1" x14ac:dyDescent="0.25">
      <c r="A2589" s="64"/>
    </row>
    <row r="2590" spans="1:1" x14ac:dyDescent="0.25">
      <c r="A2590" s="64"/>
    </row>
    <row r="2591" spans="1:1" x14ac:dyDescent="0.25">
      <c r="A2591" s="64"/>
    </row>
    <row r="2592" spans="1:1" x14ac:dyDescent="0.25">
      <c r="A2592" s="64"/>
    </row>
    <row r="2593" spans="1:1" x14ac:dyDescent="0.25">
      <c r="A2593" s="64"/>
    </row>
    <row r="2594" spans="1:1" x14ac:dyDescent="0.25">
      <c r="A2594" s="64"/>
    </row>
    <row r="2595" spans="1:1" x14ac:dyDescent="0.25">
      <c r="A2595" s="64"/>
    </row>
    <row r="2596" spans="1:1" x14ac:dyDescent="0.25">
      <c r="A2596" s="64"/>
    </row>
    <row r="2597" spans="1:1" x14ac:dyDescent="0.25">
      <c r="A2597" s="64"/>
    </row>
    <row r="2598" spans="1:1" x14ac:dyDescent="0.25">
      <c r="A2598" s="64"/>
    </row>
    <row r="2599" spans="1:1" x14ac:dyDescent="0.25">
      <c r="A2599" s="64"/>
    </row>
    <row r="2600" spans="1:1" x14ac:dyDescent="0.25">
      <c r="A2600" s="64"/>
    </row>
    <row r="2601" spans="1:1" x14ac:dyDescent="0.25">
      <c r="A2601" s="64"/>
    </row>
    <row r="2602" spans="1:1" x14ac:dyDescent="0.25">
      <c r="A2602" s="64"/>
    </row>
    <row r="2603" spans="1:1" x14ac:dyDescent="0.25">
      <c r="A2603" s="64"/>
    </row>
    <row r="2604" spans="1:1" x14ac:dyDescent="0.25">
      <c r="A2604" s="64"/>
    </row>
    <row r="2605" spans="1:1" x14ac:dyDescent="0.25">
      <c r="A2605" s="64"/>
    </row>
    <row r="2606" spans="1:1" x14ac:dyDescent="0.25">
      <c r="A2606" s="64"/>
    </row>
    <row r="2607" spans="1:1" x14ac:dyDescent="0.25">
      <c r="A2607" s="64"/>
    </row>
    <row r="2608" spans="1:1" x14ac:dyDescent="0.25">
      <c r="A2608" s="64"/>
    </row>
    <row r="2609" spans="1:1" x14ac:dyDescent="0.25">
      <c r="A2609" s="64"/>
    </row>
    <row r="2610" spans="1:1" x14ac:dyDescent="0.25">
      <c r="A2610" s="64"/>
    </row>
    <row r="2611" spans="1:1" x14ac:dyDescent="0.25">
      <c r="A2611" s="64"/>
    </row>
    <row r="2612" spans="1:1" x14ac:dyDescent="0.25">
      <c r="A2612" s="64"/>
    </row>
    <row r="2613" spans="1:1" x14ac:dyDescent="0.25">
      <c r="A2613" s="64"/>
    </row>
    <row r="2614" spans="1:1" x14ac:dyDescent="0.25">
      <c r="A2614" s="64"/>
    </row>
    <row r="2615" spans="1:1" x14ac:dyDescent="0.25">
      <c r="A2615" s="64"/>
    </row>
    <row r="2616" spans="1:1" x14ac:dyDescent="0.25">
      <c r="A2616" s="64"/>
    </row>
    <row r="2617" spans="1:1" x14ac:dyDescent="0.25">
      <c r="A2617" s="64"/>
    </row>
    <row r="2618" spans="1:1" x14ac:dyDescent="0.25">
      <c r="A2618" s="64"/>
    </row>
    <row r="2619" spans="1:1" x14ac:dyDescent="0.25">
      <c r="A2619" s="64"/>
    </row>
    <row r="2620" spans="1:1" x14ac:dyDescent="0.25">
      <c r="A2620" s="64"/>
    </row>
    <row r="2621" spans="1:1" x14ac:dyDescent="0.25">
      <c r="A2621" s="64"/>
    </row>
    <row r="2622" spans="1:1" x14ac:dyDescent="0.25">
      <c r="A2622" s="64"/>
    </row>
    <row r="2623" spans="1:1" x14ac:dyDescent="0.25">
      <c r="A2623" s="64"/>
    </row>
    <row r="2624" spans="1:1" x14ac:dyDescent="0.25">
      <c r="A2624" s="64"/>
    </row>
    <row r="2625" spans="1:1" x14ac:dyDescent="0.25">
      <c r="A2625" s="64"/>
    </row>
    <row r="2626" spans="1:1" x14ac:dyDescent="0.25">
      <c r="A2626" s="64"/>
    </row>
    <row r="2627" spans="1:1" x14ac:dyDescent="0.25">
      <c r="A2627" s="64"/>
    </row>
    <row r="2628" spans="1:1" x14ac:dyDescent="0.25">
      <c r="A2628" s="64"/>
    </row>
    <row r="2629" spans="1:1" x14ac:dyDescent="0.25">
      <c r="A2629" s="64"/>
    </row>
    <row r="2630" spans="1:1" x14ac:dyDescent="0.25">
      <c r="A2630" s="64"/>
    </row>
    <row r="2631" spans="1:1" x14ac:dyDescent="0.25">
      <c r="A2631" s="64"/>
    </row>
    <row r="2632" spans="1:1" x14ac:dyDescent="0.25">
      <c r="A2632" s="64"/>
    </row>
    <row r="2633" spans="1:1" x14ac:dyDescent="0.25">
      <c r="A2633" s="64"/>
    </row>
    <row r="2634" spans="1:1" x14ac:dyDescent="0.25">
      <c r="A2634" s="64"/>
    </row>
    <row r="2635" spans="1:1" x14ac:dyDescent="0.25">
      <c r="A2635" s="64"/>
    </row>
    <row r="2636" spans="1:1" x14ac:dyDescent="0.25">
      <c r="A2636" s="64"/>
    </row>
    <row r="2637" spans="1:1" x14ac:dyDescent="0.25">
      <c r="A2637" s="64"/>
    </row>
    <row r="2638" spans="1:1" x14ac:dyDescent="0.25">
      <c r="A2638" s="64"/>
    </row>
    <row r="2639" spans="1:1" x14ac:dyDescent="0.25">
      <c r="A2639" s="64"/>
    </row>
    <row r="2640" spans="1:1" x14ac:dyDescent="0.25">
      <c r="A2640" s="64"/>
    </row>
    <row r="2641" spans="1:1" x14ac:dyDescent="0.25">
      <c r="A2641" s="64"/>
    </row>
    <row r="2642" spans="1:1" x14ac:dyDescent="0.25">
      <c r="A2642" s="64"/>
    </row>
    <row r="2643" spans="1:1" x14ac:dyDescent="0.25">
      <c r="A2643" s="64"/>
    </row>
    <row r="2644" spans="1:1" x14ac:dyDescent="0.25">
      <c r="A2644" s="64"/>
    </row>
    <row r="2645" spans="1:1" x14ac:dyDescent="0.25">
      <c r="A2645" s="64"/>
    </row>
    <row r="2646" spans="1:1" x14ac:dyDescent="0.25">
      <c r="A2646" s="64"/>
    </row>
    <row r="2647" spans="1:1" x14ac:dyDescent="0.25">
      <c r="A2647" s="64"/>
    </row>
    <row r="2648" spans="1:1" x14ac:dyDescent="0.25">
      <c r="A2648" s="64"/>
    </row>
    <row r="2649" spans="1:1" x14ac:dyDescent="0.25">
      <c r="A2649" s="64"/>
    </row>
    <row r="2650" spans="1:1" x14ac:dyDescent="0.25">
      <c r="A2650" s="64"/>
    </row>
    <row r="2651" spans="1:1" x14ac:dyDescent="0.25">
      <c r="A2651" s="64"/>
    </row>
    <row r="2652" spans="1:1" x14ac:dyDescent="0.25">
      <c r="A2652" s="64"/>
    </row>
    <row r="2653" spans="1:1" x14ac:dyDescent="0.25">
      <c r="A2653" s="64"/>
    </row>
    <row r="2654" spans="1:1" x14ac:dyDescent="0.25">
      <c r="A2654" s="64"/>
    </row>
    <row r="2655" spans="1:1" x14ac:dyDescent="0.25">
      <c r="A2655" s="64"/>
    </row>
    <row r="2656" spans="1:1" x14ac:dyDescent="0.25">
      <c r="A2656" s="64"/>
    </row>
    <row r="2657" spans="1:1" x14ac:dyDescent="0.25">
      <c r="A2657" s="64"/>
    </row>
    <row r="2658" spans="1:1" x14ac:dyDescent="0.25">
      <c r="A2658" s="64"/>
    </row>
    <row r="2659" spans="1:1" x14ac:dyDescent="0.25">
      <c r="A2659" s="64"/>
    </row>
    <row r="2660" spans="1:1" x14ac:dyDescent="0.25">
      <c r="A2660" s="64"/>
    </row>
    <row r="2661" spans="1:1" x14ac:dyDescent="0.25">
      <c r="A2661" s="64"/>
    </row>
    <row r="2662" spans="1:1" x14ac:dyDescent="0.25">
      <c r="A2662" s="64"/>
    </row>
    <row r="2663" spans="1:1" x14ac:dyDescent="0.25">
      <c r="A2663" s="64"/>
    </row>
    <row r="2664" spans="1:1" x14ac:dyDescent="0.25">
      <c r="A2664" s="64"/>
    </row>
    <row r="2665" spans="1:1" x14ac:dyDescent="0.25">
      <c r="A2665" s="64"/>
    </row>
    <row r="2666" spans="1:1" x14ac:dyDescent="0.25">
      <c r="A2666" s="64"/>
    </row>
    <row r="2667" spans="1:1" x14ac:dyDescent="0.25">
      <c r="A2667" s="64"/>
    </row>
    <row r="2668" spans="1:1" x14ac:dyDescent="0.25">
      <c r="A2668" s="64"/>
    </row>
    <row r="2669" spans="1:1" x14ac:dyDescent="0.25">
      <c r="A2669" s="64"/>
    </row>
    <row r="2670" spans="1:1" x14ac:dyDescent="0.25">
      <c r="A2670" s="64"/>
    </row>
    <row r="2671" spans="1:1" x14ac:dyDescent="0.25">
      <c r="A2671" s="64"/>
    </row>
    <row r="2672" spans="1:1" x14ac:dyDescent="0.25">
      <c r="A2672" s="64"/>
    </row>
    <row r="2673" spans="1:1" x14ac:dyDescent="0.25">
      <c r="A2673" s="64"/>
    </row>
    <row r="2674" spans="1:1" x14ac:dyDescent="0.25">
      <c r="A2674" s="64"/>
    </row>
    <row r="2675" spans="1:1" x14ac:dyDescent="0.25">
      <c r="A2675" s="64"/>
    </row>
    <row r="2676" spans="1:1" x14ac:dyDescent="0.25">
      <c r="A2676" s="64"/>
    </row>
    <row r="2677" spans="1:1" x14ac:dyDescent="0.25">
      <c r="A2677" s="64"/>
    </row>
    <row r="2678" spans="1:1" x14ac:dyDescent="0.25">
      <c r="A2678" s="64"/>
    </row>
    <row r="2679" spans="1:1" x14ac:dyDescent="0.25">
      <c r="A2679" s="64"/>
    </row>
    <row r="2680" spans="1:1" x14ac:dyDescent="0.25">
      <c r="A2680" s="64"/>
    </row>
    <row r="2681" spans="1:1" x14ac:dyDescent="0.25">
      <c r="A2681" s="64"/>
    </row>
    <row r="2682" spans="1:1" x14ac:dyDescent="0.25">
      <c r="A2682" s="64"/>
    </row>
    <row r="2683" spans="1:1" x14ac:dyDescent="0.25">
      <c r="A2683" s="64"/>
    </row>
    <row r="2684" spans="1:1" x14ac:dyDescent="0.25">
      <c r="A2684" s="64"/>
    </row>
    <row r="2685" spans="1:1" x14ac:dyDescent="0.25">
      <c r="A2685" s="64"/>
    </row>
    <row r="2686" spans="1:1" x14ac:dyDescent="0.25">
      <c r="A2686" s="64"/>
    </row>
    <row r="2687" spans="1:1" x14ac:dyDescent="0.25">
      <c r="A2687" s="64"/>
    </row>
    <row r="2688" spans="1:1" x14ac:dyDescent="0.25">
      <c r="A2688" s="64"/>
    </row>
    <row r="2689" spans="1:1" x14ac:dyDescent="0.25">
      <c r="A2689" s="64"/>
    </row>
    <row r="2690" spans="1:1" x14ac:dyDescent="0.25">
      <c r="A2690" s="64"/>
    </row>
    <row r="2691" spans="1:1" x14ac:dyDescent="0.25">
      <c r="A2691" s="64"/>
    </row>
    <row r="2692" spans="1:1" x14ac:dyDescent="0.25">
      <c r="A2692" s="64"/>
    </row>
    <row r="2693" spans="1:1" x14ac:dyDescent="0.25">
      <c r="A2693" s="64"/>
    </row>
    <row r="2694" spans="1:1" x14ac:dyDescent="0.25">
      <c r="A2694" s="64"/>
    </row>
    <row r="2695" spans="1:1" x14ac:dyDescent="0.25">
      <c r="A2695" s="64"/>
    </row>
    <row r="2696" spans="1:1" x14ac:dyDescent="0.25">
      <c r="A2696" s="64"/>
    </row>
    <row r="2697" spans="1:1" x14ac:dyDescent="0.25">
      <c r="A2697" s="64"/>
    </row>
    <row r="2698" spans="1:1" x14ac:dyDescent="0.25">
      <c r="A2698" s="64"/>
    </row>
    <row r="2699" spans="1:1" x14ac:dyDescent="0.25">
      <c r="A2699" s="64"/>
    </row>
    <row r="2700" spans="1:1" x14ac:dyDescent="0.25">
      <c r="A2700" s="64"/>
    </row>
    <row r="2701" spans="1:1" x14ac:dyDescent="0.25">
      <c r="A2701" s="64"/>
    </row>
    <row r="2702" spans="1:1" x14ac:dyDescent="0.25">
      <c r="A2702" s="64"/>
    </row>
    <row r="2703" spans="1:1" x14ac:dyDescent="0.25">
      <c r="A2703" s="64"/>
    </row>
    <row r="2704" spans="1:1" x14ac:dyDescent="0.25">
      <c r="A2704" s="64"/>
    </row>
    <row r="2705" spans="1:1" x14ac:dyDescent="0.25">
      <c r="A2705" s="64"/>
    </row>
    <row r="2706" spans="1:1" x14ac:dyDescent="0.25">
      <c r="A2706" s="64"/>
    </row>
    <row r="2707" spans="1:1" x14ac:dyDescent="0.25">
      <c r="A2707" s="64"/>
    </row>
    <row r="2708" spans="1:1" x14ac:dyDescent="0.25">
      <c r="A2708" s="64"/>
    </row>
    <row r="2709" spans="1:1" x14ac:dyDescent="0.25">
      <c r="A2709" s="64"/>
    </row>
    <row r="2710" spans="1:1" x14ac:dyDescent="0.25">
      <c r="A2710" s="64"/>
    </row>
    <row r="2711" spans="1:1" x14ac:dyDescent="0.25">
      <c r="A2711" s="64"/>
    </row>
    <row r="2712" spans="1:1" x14ac:dyDescent="0.25">
      <c r="A2712" s="64"/>
    </row>
    <row r="2713" spans="1:1" x14ac:dyDescent="0.25">
      <c r="A2713" s="64"/>
    </row>
    <row r="2714" spans="1:1" x14ac:dyDescent="0.25">
      <c r="A2714" s="64"/>
    </row>
    <row r="2715" spans="1:1" x14ac:dyDescent="0.25">
      <c r="A2715" s="64"/>
    </row>
    <row r="2716" spans="1:1" x14ac:dyDescent="0.25">
      <c r="A2716" s="64"/>
    </row>
    <row r="2717" spans="1:1" x14ac:dyDescent="0.25">
      <c r="A2717" s="64"/>
    </row>
    <row r="2718" spans="1:1" x14ac:dyDescent="0.25">
      <c r="A2718" s="64"/>
    </row>
    <row r="2719" spans="1:1" x14ac:dyDescent="0.25">
      <c r="A2719" s="64"/>
    </row>
    <row r="2720" spans="1:1" x14ac:dyDescent="0.25">
      <c r="A2720" s="64"/>
    </row>
    <row r="2721" spans="1:1" x14ac:dyDescent="0.25">
      <c r="A2721" s="64"/>
    </row>
    <row r="2722" spans="1:1" x14ac:dyDescent="0.25">
      <c r="A2722" s="64"/>
    </row>
    <row r="2723" spans="1:1" x14ac:dyDescent="0.25">
      <c r="A2723" s="64"/>
    </row>
    <row r="2724" spans="1:1" x14ac:dyDescent="0.25">
      <c r="A2724" s="64"/>
    </row>
    <row r="2725" spans="1:1" x14ac:dyDescent="0.25">
      <c r="A2725" s="64"/>
    </row>
    <row r="2726" spans="1:1" x14ac:dyDescent="0.25">
      <c r="A2726" s="64"/>
    </row>
    <row r="2727" spans="1:1" x14ac:dyDescent="0.25">
      <c r="A2727" s="64"/>
    </row>
    <row r="2728" spans="1:1" x14ac:dyDescent="0.25">
      <c r="A2728" s="64"/>
    </row>
    <row r="2729" spans="1:1" x14ac:dyDescent="0.25">
      <c r="A2729" s="64"/>
    </row>
    <row r="2730" spans="1:1" x14ac:dyDescent="0.25">
      <c r="A2730" s="64"/>
    </row>
    <row r="2731" spans="1:1" x14ac:dyDescent="0.25">
      <c r="A2731" s="64"/>
    </row>
    <row r="2732" spans="1:1" x14ac:dyDescent="0.25">
      <c r="A2732" s="64"/>
    </row>
    <row r="2733" spans="1:1" x14ac:dyDescent="0.25">
      <c r="A2733" s="64"/>
    </row>
    <row r="2734" spans="1:1" x14ac:dyDescent="0.25">
      <c r="A2734" s="64"/>
    </row>
    <row r="2735" spans="1:1" x14ac:dyDescent="0.25">
      <c r="A2735" s="64"/>
    </row>
    <row r="2736" spans="1:1" x14ac:dyDescent="0.25">
      <c r="A2736" s="64"/>
    </row>
    <row r="2737" spans="1:1" x14ac:dyDescent="0.25">
      <c r="A2737" s="64"/>
    </row>
    <row r="2738" spans="1:1" x14ac:dyDescent="0.25">
      <c r="A2738" s="64"/>
    </row>
    <row r="2739" spans="1:1" x14ac:dyDescent="0.25">
      <c r="A2739" s="64"/>
    </row>
    <row r="2740" spans="1:1" x14ac:dyDescent="0.25">
      <c r="A2740" s="64"/>
    </row>
    <row r="2741" spans="1:1" x14ac:dyDescent="0.25">
      <c r="A2741" s="64"/>
    </row>
    <row r="2742" spans="1:1" x14ac:dyDescent="0.25">
      <c r="A2742" s="64"/>
    </row>
    <row r="2743" spans="1:1" x14ac:dyDescent="0.25">
      <c r="A2743" s="64"/>
    </row>
    <row r="2744" spans="1:1" x14ac:dyDescent="0.25">
      <c r="A2744" s="64"/>
    </row>
    <row r="2745" spans="1:1" x14ac:dyDescent="0.25">
      <c r="A2745" s="64"/>
    </row>
    <row r="2746" spans="1:1" x14ac:dyDescent="0.25">
      <c r="A2746" s="64"/>
    </row>
    <row r="2747" spans="1:1" x14ac:dyDescent="0.25">
      <c r="A2747" s="64"/>
    </row>
    <row r="2748" spans="1:1" x14ac:dyDescent="0.25">
      <c r="A2748" s="64"/>
    </row>
    <row r="2749" spans="1:1" x14ac:dyDescent="0.25">
      <c r="A2749" s="64"/>
    </row>
    <row r="2750" spans="1:1" x14ac:dyDescent="0.25">
      <c r="A2750" s="64"/>
    </row>
    <row r="2751" spans="1:1" x14ac:dyDescent="0.25">
      <c r="A2751" s="64"/>
    </row>
    <row r="2752" spans="1:1" x14ac:dyDescent="0.25">
      <c r="A2752" s="64"/>
    </row>
    <row r="2753" spans="1:1" x14ac:dyDescent="0.25">
      <c r="A2753" s="64"/>
    </row>
    <row r="2754" spans="1:1" x14ac:dyDescent="0.25">
      <c r="A2754" s="64"/>
    </row>
    <row r="2755" spans="1:1" x14ac:dyDescent="0.25">
      <c r="A2755" s="64"/>
    </row>
    <row r="2756" spans="1:1" x14ac:dyDescent="0.25">
      <c r="A2756" s="64"/>
    </row>
    <row r="2757" spans="1:1" x14ac:dyDescent="0.25">
      <c r="A2757" s="64"/>
    </row>
    <row r="2758" spans="1:1" x14ac:dyDescent="0.25">
      <c r="A2758" s="64"/>
    </row>
    <row r="2759" spans="1:1" x14ac:dyDescent="0.25">
      <c r="A2759" s="64"/>
    </row>
    <row r="2760" spans="1:1" x14ac:dyDescent="0.25">
      <c r="A2760" s="64"/>
    </row>
    <row r="2761" spans="1:1" x14ac:dyDescent="0.25">
      <c r="A2761" s="64"/>
    </row>
    <row r="2762" spans="1:1" x14ac:dyDescent="0.25">
      <c r="A2762" s="64"/>
    </row>
    <row r="2763" spans="1:1" x14ac:dyDescent="0.25">
      <c r="A2763" s="64"/>
    </row>
    <row r="2764" spans="1:1" x14ac:dyDescent="0.25">
      <c r="A2764" s="64"/>
    </row>
    <row r="2765" spans="1:1" x14ac:dyDescent="0.25">
      <c r="A2765" s="64"/>
    </row>
    <row r="2766" spans="1:1" x14ac:dyDescent="0.25">
      <c r="A2766" s="64"/>
    </row>
    <row r="2767" spans="1:1" x14ac:dyDescent="0.25">
      <c r="A2767" s="64"/>
    </row>
    <row r="2768" spans="1:1" x14ac:dyDescent="0.25">
      <c r="A2768" s="64"/>
    </row>
    <row r="2769" spans="1:1" x14ac:dyDescent="0.25">
      <c r="A2769" s="64"/>
    </row>
    <row r="2770" spans="1:1" x14ac:dyDescent="0.25">
      <c r="A2770" s="64"/>
    </row>
    <row r="2771" spans="1:1" x14ac:dyDescent="0.25">
      <c r="A2771" s="64"/>
    </row>
    <row r="2772" spans="1:1" x14ac:dyDescent="0.25">
      <c r="A2772" s="64"/>
    </row>
    <row r="2773" spans="1:1" x14ac:dyDescent="0.25">
      <c r="A2773" s="64"/>
    </row>
    <row r="2774" spans="1:1" x14ac:dyDescent="0.25">
      <c r="A2774" s="64"/>
    </row>
    <row r="2775" spans="1:1" x14ac:dyDescent="0.25">
      <c r="A2775" s="64"/>
    </row>
    <row r="2776" spans="1:1" x14ac:dyDescent="0.25">
      <c r="A2776" s="64"/>
    </row>
    <row r="2777" spans="1:1" x14ac:dyDescent="0.25">
      <c r="A2777" s="64"/>
    </row>
    <row r="2778" spans="1:1" x14ac:dyDescent="0.25">
      <c r="A2778" s="64"/>
    </row>
    <row r="2779" spans="1:1" x14ac:dyDescent="0.25">
      <c r="A2779" s="64"/>
    </row>
    <row r="2780" spans="1:1" x14ac:dyDescent="0.25">
      <c r="A2780" s="64"/>
    </row>
    <row r="2781" spans="1:1" x14ac:dyDescent="0.25">
      <c r="A2781" s="64"/>
    </row>
    <row r="2782" spans="1:1" x14ac:dyDescent="0.25">
      <c r="A2782" s="64"/>
    </row>
    <row r="2783" spans="1:1" x14ac:dyDescent="0.25">
      <c r="A2783" s="64"/>
    </row>
    <row r="2784" spans="1:1" x14ac:dyDescent="0.25">
      <c r="A2784" s="64"/>
    </row>
    <row r="2785" spans="1:1" x14ac:dyDescent="0.25">
      <c r="A2785" s="64"/>
    </row>
    <row r="2786" spans="1:1" x14ac:dyDescent="0.25">
      <c r="A2786" s="64"/>
    </row>
    <row r="2787" spans="1:1" x14ac:dyDescent="0.25">
      <c r="A2787" s="64"/>
    </row>
    <row r="2788" spans="1:1" x14ac:dyDescent="0.25">
      <c r="A2788" s="64"/>
    </row>
    <row r="2789" spans="1:1" x14ac:dyDescent="0.25">
      <c r="A2789" s="64"/>
    </row>
    <row r="2790" spans="1:1" x14ac:dyDescent="0.25">
      <c r="A2790" s="64"/>
    </row>
    <row r="2791" spans="1:1" x14ac:dyDescent="0.25">
      <c r="A2791" s="64"/>
    </row>
    <row r="2792" spans="1:1" x14ac:dyDescent="0.25">
      <c r="A2792" s="64"/>
    </row>
    <row r="2793" spans="1:1" x14ac:dyDescent="0.25">
      <c r="A2793" s="64"/>
    </row>
    <row r="2794" spans="1:1" x14ac:dyDescent="0.25">
      <c r="A2794" s="64"/>
    </row>
    <row r="2795" spans="1:1" x14ac:dyDescent="0.25">
      <c r="A2795" s="64"/>
    </row>
    <row r="2796" spans="1:1" x14ac:dyDescent="0.25">
      <c r="A2796" s="64"/>
    </row>
    <row r="2797" spans="1:1" x14ac:dyDescent="0.25">
      <c r="A2797" s="64"/>
    </row>
    <row r="2798" spans="1:1" x14ac:dyDescent="0.25">
      <c r="A2798" s="64"/>
    </row>
    <row r="2799" spans="1:1" x14ac:dyDescent="0.25">
      <c r="A2799" s="64"/>
    </row>
    <row r="2800" spans="1:1" x14ac:dyDescent="0.25">
      <c r="A2800" s="64"/>
    </row>
    <row r="2801" spans="1:1" x14ac:dyDescent="0.25">
      <c r="A2801" s="64"/>
    </row>
    <row r="2802" spans="1:1" x14ac:dyDescent="0.25">
      <c r="A2802" s="64"/>
    </row>
    <row r="2803" spans="1:1" x14ac:dyDescent="0.25">
      <c r="A2803" s="64"/>
    </row>
    <row r="2804" spans="1:1" x14ac:dyDescent="0.25">
      <c r="A2804" s="64"/>
    </row>
    <row r="2805" spans="1:1" x14ac:dyDescent="0.25">
      <c r="A2805" s="64"/>
    </row>
    <row r="2806" spans="1:1" x14ac:dyDescent="0.25">
      <c r="A2806" s="64"/>
    </row>
    <row r="2807" spans="1:1" x14ac:dyDescent="0.25">
      <c r="A2807" s="64"/>
    </row>
    <row r="2808" spans="1:1" x14ac:dyDescent="0.25">
      <c r="A2808" s="64"/>
    </row>
    <row r="2809" spans="1:1" x14ac:dyDescent="0.25">
      <c r="A2809" s="64"/>
    </row>
    <row r="2810" spans="1:1" x14ac:dyDescent="0.25">
      <c r="A2810" s="64"/>
    </row>
    <row r="2811" spans="1:1" x14ac:dyDescent="0.25">
      <c r="A2811" s="64"/>
    </row>
    <row r="2812" spans="1:1" x14ac:dyDescent="0.25">
      <c r="A2812" s="64"/>
    </row>
    <row r="2813" spans="1:1" x14ac:dyDescent="0.25">
      <c r="A2813" s="64"/>
    </row>
    <row r="2814" spans="1:1" x14ac:dyDescent="0.25">
      <c r="A2814" s="64"/>
    </row>
    <row r="2815" spans="1:1" x14ac:dyDescent="0.25">
      <c r="A2815" s="64"/>
    </row>
    <row r="2816" spans="1:1" x14ac:dyDescent="0.25">
      <c r="A2816" s="64"/>
    </row>
    <row r="2817" spans="1:1" x14ac:dyDescent="0.25">
      <c r="A2817" s="64"/>
    </row>
    <row r="2818" spans="1:1" x14ac:dyDescent="0.25">
      <c r="A2818" s="64"/>
    </row>
    <row r="2819" spans="1:1" x14ac:dyDescent="0.25">
      <c r="A2819" s="64"/>
    </row>
    <row r="2820" spans="1:1" x14ac:dyDescent="0.25">
      <c r="A2820" s="64"/>
    </row>
    <row r="2821" spans="1:1" x14ac:dyDescent="0.25">
      <c r="A2821" s="64"/>
    </row>
    <row r="2822" spans="1:1" x14ac:dyDescent="0.25">
      <c r="A2822" s="64"/>
    </row>
    <row r="2823" spans="1:1" x14ac:dyDescent="0.25">
      <c r="A2823" s="64"/>
    </row>
    <row r="2824" spans="1:1" x14ac:dyDescent="0.25">
      <c r="A2824" s="64"/>
    </row>
    <row r="2825" spans="1:1" x14ac:dyDescent="0.25">
      <c r="A2825" s="64"/>
    </row>
    <row r="2826" spans="1:1" x14ac:dyDescent="0.25">
      <c r="A2826" s="64"/>
    </row>
    <row r="2827" spans="1:1" x14ac:dyDescent="0.25">
      <c r="A2827" s="64"/>
    </row>
    <row r="2828" spans="1:1" x14ac:dyDescent="0.25">
      <c r="A2828" s="64"/>
    </row>
    <row r="2829" spans="1:1" x14ac:dyDescent="0.25">
      <c r="A2829" s="64"/>
    </row>
    <row r="2830" spans="1:1" x14ac:dyDescent="0.25">
      <c r="A2830" s="64"/>
    </row>
    <row r="2831" spans="1:1" x14ac:dyDescent="0.25">
      <c r="A2831" s="64"/>
    </row>
    <row r="2832" spans="1:1" x14ac:dyDescent="0.25">
      <c r="A2832" s="64"/>
    </row>
    <row r="2833" spans="1:1" x14ac:dyDescent="0.25">
      <c r="A2833" s="64"/>
    </row>
    <row r="2834" spans="1:1" x14ac:dyDescent="0.25">
      <c r="A2834" s="64"/>
    </row>
    <row r="2835" spans="1:1" x14ac:dyDescent="0.25">
      <c r="A2835" s="64"/>
    </row>
    <row r="2836" spans="1:1" x14ac:dyDescent="0.25">
      <c r="A2836" s="64"/>
    </row>
    <row r="2837" spans="1:1" x14ac:dyDescent="0.25">
      <c r="A2837" s="64"/>
    </row>
    <row r="2838" spans="1:1" x14ac:dyDescent="0.25">
      <c r="A2838" s="64"/>
    </row>
    <row r="2839" spans="1:1" x14ac:dyDescent="0.25">
      <c r="A2839" s="64"/>
    </row>
    <row r="2840" spans="1:1" x14ac:dyDescent="0.25">
      <c r="A2840" s="64"/>
    </row>
    <row r="2841" spans="1:1" x14ac:dyDescent="0.25">
      <c r="A2841" s="64"/>
    </row>
    <row r="2842" spans="1:1" x14ac:dyDescent="0.25">
      <c r="A2842" s="64"/>
    </row>
    <row r="2843" spans="1:1" x14ac:dyDescent="0.25">
      <c r="A2843" s="64"/>
    </row>
    <row r="2844" spans="1:1" x14ac:dyDescent="0.25">
      <c r="A2844" s="64"/>
    </row>
    <row r="2845" spans="1:1" x14ac:dyDescent="0.25">
      <c r="A2845" s="64"/>
    </row>
    <row r="2846" spans="1:1" x14ac:dyDescent="0.25">
      <c r="A2846" s="64"/>
    </row>
    <row r="2847" spans="1:1" x14ac:dyDescent="0.25">
      <c r="A2847" s="64"/>
    </row>
    <row r="2848" spans="1:1" x14ac:dyDescent="0.25">
      <c r="A2848" s="64"/>
    </row>
    <row r="2849" spans="1:1" x14ac:dyDescent="0.25">
      <c r="A2849" s="64"/>
    </row>
    <row r="2850" spans="1:1" x14ac:dyDescent="0.25">
      <c r="A2850" s="64"/>
    </row>
    <row r="2851" spans="1:1" x14ac:dyDescent="0.25">
      <c r="A2851" s="64"/>
    </row>
    <row r="2852" spans="1:1" x14ac:dyDescent="0.25">
      <c r="A2852" s="64"/>
    </row>
    <row r="2853" spans="1:1" x14ac:dyDescent="0.25">
      <c r="A2853" s="64"/>
    </row>
    <row r="2854" spans="1:1" x14ac:dyDescent="0.25">
      <c r="A2854" s="64"/>
    </row>
    <row r="2855" spans="1:1" x14ac:dyDescent="0.25">
      <c r="A2855" s="64"/>
    </row>
    <row r="2856" spans="1:1" x14ac:dyDescent="0.25">
      <c r="A2856" s="64"/>
    </row>
    <row r="2857" spans="1:1" x14ac:dyDescent="0.25">
      <c r="A2857" s="64"/>
    </row>
    <row r="2858" spans="1:1" x14ac:dyDescent="0.25">
      <c r="A2858" s="64"/>
    </row>
    <row r="2859" spans="1:1" x14ac:dyDescent="0.25">
      <c r="A2859" s="64"/>
    </row>
    <row r="2860" spans="1:1" x14ac:dyDescent="0.25">
      <c r="A2860" s="64"/>
    </row>
    <row r="2861" spans="1:1" x14ac:dyDescent="0.25">
      <c r="A2861" s="64"/>
    </row>
    <row r="2862" spans="1:1" x14ac:dyDescent="0.25">
      <c r="A2862" s="64"/>
    </row>
    <row r="2863" spans="1:1" x14ac:dyDescent="0.25">
      <c r="A2863" s="64"/>
    </row>
    <row r="2864" spans="1:1" x14ac:dyDescent="0.25">
      <c r="A2864" s="64"/>
    </row>
    <row r="2865" spans="1:1" x14ac:dyDescent="0.25">
      <c r="A2865" s="64"/>
    </row>
    <row r="2866" spans="1:1" x14ac:dyDescent="0.25">
      <c r="A2866" s="64"/>
    </row>
    <row r="2867" spans="1:1" x14ac:dyDescent="0.25">
      <c r="A2867" s="64"/>
    </row>
    <row r="2868" spans="1:1" x14ac:dyDescent="0.25">
      <c r="A2868" s="64"/>
    </row>
    <row r="2869" spans="1:1" x14ac:dyDescent="0.25">
      <c r="A2869" s="64"/>
    </row>
    <row r="2870" spans="1:1" x14ac:dyDescent="0.25">
      <c r="A2870" s="64"/>
    </row>
    <row r="2871" spans="1:1" x14ac:dyDescent="0.25">
      <c r="A2871" s="64"/>
    </row>
    <row r="2872" spans="1:1" x14ac:dyDescent="0.25">
      <c r="A2872" s="64"/>
    </row>
    <row r="2873" spans="1:1" x14ac:dyDescent="0.25">
      <c r="A2873" s="64"/>
    </row>
    <row r="2874" spans="1:1" x14ac:dyDescent="0.25">
      <c r="A2874" s="64"/>
    </row>
    <row r="2875" spans="1:1" x14ac:dyDescent="0.25">
      <c r="A2875" s="64"/>
    </row>
    <row r="2876" spans="1:1" x14ac:dyDescent="0.25">
      <c r="A2876" s="64"/>
    </row>
    <row r="2877" spans="1:1" x14ac:dyDescent="0.25">
      <c r="A2877" s="64"/>
    </row>
    <row r="2878" spans="1:1" x14ac:dyDescent="0.25">
      <c r="A2878" s="64"/>
    </row>
    <row r="2879" spans="1:1" x14ac:dyDescent="0.25">
      <c r="A2879" s="64"/>
    </row>
    <row r="2880" spans="1:1" x14ac:dyDescent="0.25">
      <c r="A2880" s="64"/>
    </row>
    <row r="2881" spans="1:1" x14ac:dyDescent="0.25">
      <c r="A2881" s="64"/>
    </row>
    <row r="2882" spans="1:1" x14ac:dyDescent="0.25">
      <c r="A2882" s="64"/>
    </row>
    <row r="2883" spans="1:1" x14ac:dyDescent="0.25">
      <c r="A2883" s="64"/>
    </row>
    <row r="2884" spans="1:1" x14ac:dyDescent="0.25">
      <c r="A2884" s="64"/>
    </row>
    <row r="2885" spans="1:1" x14ac:dyDescent="0.25">
      <c r="A2885" s="64"/>
    </row>
    <row r="2886" spans="1:1" x14ac:dyDescent="0.25">
      <c r="A2886" s="64"/>
    </row>
    <row r="2887" spans="1:1" x14ac:dyDescent="0.25">
      <c r="A2887" s="64"/>
    </row>
    <row r="2888" spans="1:1" x14ac:dyDescent="0.25">
      <c r="A2888" s="64"/>
    </row>
    <row r="2889" spans="1:1" x14ac:dyDescent="0.25">
      <c r="A2889" s="64"/>
    </row>
    <row r="2890" spans="1:1" x14ac:dyDescent="0.25">
      <c r="A2890" s="64"/>
    </row>
    <row r="2891" spans="1:1" x14ac:dyDescent="0.25">
      <c r="A2891" s="64"/>
    </row>
    <row r="2892" spans="1:1" x14ac:dyDescent="0.25">
      <c r="A2892" s="64"/>
    </row>
    <row r="2893" spans="1:1" x14ac:dyDescent="0.25">
      <c r="A2893" s="64"/>
    </row>
    <row r="2894" spans="1:1" x14ac:dyDescent="0.25">
      <c r="A2894" s="64"/>
    </row>
    <row r="2895" spans="1:1" x14ac:dyDescent="0.25">
      <c r="A2895" s="64"/>
    </row>
    <row r="2896" spans="1:1" x14ac:dyDescent="0.25">
      <c r="A2896" s="64"/>
    </row>
    <row r="2897" spans="1:1" x14ac:dyDescent="0.25">
      <c r="A2897" s="64"/>
    </row>
    <row r="2898" spans="1:1" x14ac:dyDescent="0.25">
      <c r="A2898" s="64"/>
    </row>
    <row r="2899" spans="1:1" x14ac:dyDescent="0.25">
      <c r="A2899" s="64"/>
    </row>
    <row r="2900" spans="1:1" x14ac:dyDescent="0.25">
      <c r="A2900" s="64"/>
    </row>
    <row r="2901" spans="1:1" x14ac:dyDescent="0.25">
      <c r="A2901" s="64"/>
    </row>
    <row r="2902" spans="1:1" x14ac:dyDescent="0.25">
      <c r="A2902" s="64"/>
    </row>
    <row r="2903" spans="1:1" x14ac:dyDescent="0.25">
      <c r="A2903" s="64"/>
    </row>
    <row r="2904" spans="1:1" x14ac:dyDescent="0.25">
      <c r="A2904" s="64"/>
    </row>
    <row r="2905" spans="1:1" x14ac:dyDescent="0.25">
      <c r="A2905" s="64"/>
    </row>
    <row r="2906" spans="1:1" x14ac:dyDescent="0.25">
      <c r="A2906" s="64"/>
    </row>
    <row r="2907" spans="1:1" x14ac:dyDescent="0.25">
      <c r="A2907" s="64"/>
    </row>
    <row r="2908" spans="1:1" x14ac:dyDescent="0.25">
      <c r="A2908" s="64"/>
    </row>
    <row r="2909" spans="1:1" x14ac:dyDescent="0.25">
      <c r="A2909" s="64"/>
    </row>
    <row r="2910" spans="1:1" x14ac:dyDescent="0.25">
      <c r="A2910" s="64"/>
    </row>
    <row r="2911" spans="1:1" x14ac:dyDescent="0.25">
      <c r="A2911" s="64"/>
    </row>
    <row r="2912" spans="1:1" x14ac:dyDescent="0.25">
      <c r="A2912" s="64"/>
    </row>
    <row r="2913" spans="1:1" x14ac:dyDescent="0.25">
      <c r="A2913" s="64"/>
    </row>
    <row r="2914" spans="1:1" x14ac:dyDescent="0.25">
      <c r="A2914" s="64"/>
    </row>
    <row r="2915" spans="1:1" x14ac:dyDescent="0.25">
      <c r="A2915" s="64"/>
    </row>
    <row r="2916" spans="1:1" x14ac:dyDescent="0.25">
      <c r="A2916" s="64"/>
    </row>
    <row r="2917" spans="1:1" x14ac:dyDescent="0.25">
      <c r="A2917" s="64"/>
    </row>
    <row r="2918" spans="1:1" x14ac:dyDescent="0.25">
      <c r="A2918" s="64"/>
    </row>
    <row r="2919" spans="1:1" x14ac:dyDescent="0.25">
      <c r="A2919" s="64"/>
    </row>
    <row r="2920" spans="1:1" x14ac:dyDescent="0.25">
      <c r="A2920" s="64"/>
    </row>
    <row r="2921" spans="1:1" x14ac:dyDescent="0.25">
      <c r="A2921" s="64"/>
    </row>
    <row r="2922" spans="1:1" x14ac:dyDescent="0.25">
      <c r="A2922" s="64"/>
    </row>
    <row r="2923" spans="1:1" x14ac:dyDescent="0.25">
      <c r="A2923" s="64"/>
    </row>
    <row r="2924" spans="1:1" x14ac:dyDescent="0.25">
      <c r="A2924" s="64"/>
    </row>
    <row r="2925" spans="1:1" x14ac:dyDescent="0.25">
      <c r="A2925" s="64"/>
    </row>
    <row r="2926" spans="1:1" x14ac:dyDescent="0.25">
      <c r="A2926" s="64"/>
    </row>
    <row r="2927" spans="1:1" x14ac:dyDescent="0.25">
      <c r="A2927" s="64"/>
    </row>
    <row r="2928" spans="1:1" x14ac:dyDescent="0.25">
      <c r="A2928" s="64"/>
    </row>
    <row r="2929" spans="1:1" x14ac:dyDescent="0.25">
      <c r="A2929" s="64"/>
    </row>
    <row r="2930" spans="1:1" x14ac:dyDescent="0.25">
      <c r="A2930" s="64"/>
    </row>
    <row r="2931" spans="1:1" x14ac:dyDescent="0.25">
      <c r="A2931" s="64"/>
    </row>
    <row r="2932" spans="1:1" x14ac:dyDescent="0.25">
      <c r="A2932" s="64"/>
    </row>
    <row r="2933" spans="1:1" x14ac:dyDescent="0.25">
      <c r="A2933" s="64"/>
    </row>
    <row r="2934" spans="1:1" x14ac:dyDescent="0.25">
      <c r="A2934" s="64"/>
    </row>
    <row r="2935" spans="1:1" x14ac:dyDescent="0.25">
      <c r="A2935" s="64"/>
    </row>
    <row r="2936" spans="1:1" x14ac:dyDescent="0.25">
      <c r="A2936" s="64"/>
    </row>
    <row r="2937" spans="1:1" x14ac:dyDescent="0.25">
      <c r="A2937" s="64"/>
    </row>
    <row r="2938" spans="1:1" x14ac:dyDescent="0.25">
      <c r="A2938" s="64"/>
    </row>
    <row r="2939" spans="1:1" x14ac:dyDescent="0.25">
      <c r="A2939" s="64"/>
    </row>
    <row r="2940" spans="1:1" x14ac:dyDescent="0.25">
      <c r="A2940" s="64"/>
    </row>
    <row r="2941" spans="1:1" x14ac:dyDescent="0.25">
      <c r="A2941" s="64"/>
    </row>
    <row r="2942" spans="1:1" x14ac:dyDescent="0.25">
      <c r="A2942" s="64"/>
    </row>
    <row r="2943" spans="1:1" x14ac:dyDescent="0.25">
      <c r="A2943" s="64"/>
    </row>
    <row r="2944" spans="1:1" x14ac:dyDescent="0.25">
      <c r="A2944" s="64"/>
    </row>
    <row r="2945" spans="1:1" x14ac:dyDescent="0.25">
      <c r="A2945" s="64"/>
    </row>
    <row r="2946" spans="1:1" x14ac:dyDescent="0.25">
      <c r="A2946" s="64"/>
    </row>
    <row r="2947" spans="1:1" x14ac:dyDescent="0.25">
      <c r="A2947" s="64"/>
    </row>
    <row r="2948" spans="1:1" x14ac:dyDescent="0.25">
      <c r="A2948" s="64"/>
    </row>
    <row r="2949" spans="1:1" x14ac:dyDescent="0.25">
      <c r="A2949" s="64"/>
    </row>
    <row r="2950" spans="1:1" x14ac:dyDescent="0.25">
      <c r="A2950" s="64"/>
    </row>
    <row r="2951" spans="1:1" x14ac:dyDescent="0.25">
      <c r="A2951" s="64"/>
    </row>
    <row r="2952" spans="1:1" x14ac:dyDescent="0.25">
      <c r="A2952" s="64"/>
    </row>
    <row r="2953" spans="1:1" x14ac:dyDescent="0.25">
      <c r="A2953" s="64"/>
    </row>
    <row r="2954" spans="1:1" x14ac:dyDescent="0.25">
      <c r="A2954" s="64"/>
    </row>
    <row r="2955" spans="1:1" x14ac:dyDescent="0.25">
      <c r="A2955" s="64"/>
    </row>
    <row r="2956" spans="1:1" x14ac:dyDescent="0.25">
      <c r="A2956" s="64"/>
    </row>
    <row r="2957" spans="1:1" x14ac:dyDescent="0.25">
      <c r="A2957" s="64"/>
    </row>
    <row r="2958" spans="1:1" x14ac:dyDescent="0.25">
      <c r="A2958" s="64"/>
    </row>
    <row r="2959" spans="1:1" x14ac:dyDescent="0.25">
      <c r="A2959" s="64"/>
    </row>
    <row r="2960" spans="1:1" x14ac:dyDescent="0.25">
      <c r="A2960" s="64"/>
    </row>
    <row r="2961" spans="1:1" x14ac:dyDescent="0.25">
      <c r="A2961" s="64"/>
    </row>
    <row r="2962" spans="1:1" x14ac:dyDescent="0.25">
      <c r="A2962" s="64"/>
    </row>
    <row r="2963" spans="1:1" x14ac:dyDescent="0.25">
      <c r="A2963" s="64"/>
    </row>
    <row r="2964" spans="1:1" x14ac:dyDescent="0.25">
      <c r="A2964" s="64"/>
    </row>
    <row r="2965" spans="1:1" x14ac:dyDescent="0.25">
      <c r="A2965" s="64"/>
    </row>
    <row r="2966" spans="1:1" x14ac:dyDescent="0.25">
      <c r="A2966" s="64"/>
    </row>
    <row r="2967" spans="1:1" x14ac:dyDescent="0.25">
      <c r="A2967" s="64"/>
    </row>
    <row r="2968" spans="1:1" x14ac:dyDescent="0.25">
      <c r="A2968" s="64"/>
    </row>
    <row r="2969" spans="1:1" x14ac:dyDescent="0.25">
      <c r="A2969" s="64"/>
    </row>
    <row r="2970" spans="1:1" x14ac:dyDescent="0.25">
      <c r="A2970" s="64"/>
    </row>
    <row r="2971" spans="1:1" x14ac:dyDescent="0.25">
      <c r="A2971" s="64"/>
    </row>
    <row r="2972" spans="1:1" x14ac:dyDescent="0.25">
      <c r="A2972" s="64"/>
    </row>
    <row r="2973" spans="1:1" x14ac:dyDescent="0.25">
      <c r="A2973" s="64"/>
    </row>
    <row r="2974" spans="1:1" x14ac:dyDescent="0.25">
      <c r="A2974" s="64"/>
    </row>
    <row r="2975" spans="1:1" x14ac:dyDescent="0.25">
      <c r="A2975" s="64"/>
    </row>
    <row r="2976" spans="1:1" x14ac:dyDescent="0.25">
      <c r="A2976" s="64"/>
    </row>
    <row r="2977" spans="1:1" x14ac:dyDescent="0.25">
      <c r="A2977" s="64"/>
    </row>
    <row r="2978" spans="1:1" x14ac:dyDescent="0.25">
      <c r="A2978" s="64"/>
    </row>
    <row r="2979" spans="1:1" x14ac:dyDescent="0.25">
      <c r="A2979" s="64"/>
    </row>
    <row r="2980" spans="1:1" x14ac:dyDescent="0.25">
      <c r="A2980" s="64"/>
    </row>
    <row r="2981" spans="1:1" x14ac:dyDescent="0.25">
      <c r="A2981" s="64"/>
    </row>
    <row r="2982" spans="1:1" x14ac:dyDescent="0.25">
      <c r="A2982" s="64"/>
    </row>
    <row r="2983" spans="1:1" x14ac:dyDescent="0.25">
      <c r="A2983" s="64"/>
    </row>
    <row r="2984" spans="1:1" x14ac:dyDescent="0.25">
      <c r="A2984" s="64"/>
    </row>
    <row r="2985" spans="1:1" x14ac:dyDescent="0.25">
      <c r="A2985" s="64"/>
    </row>
    <row r="2986" spans="1:1" x14ac:dyDescent="0.25">
      <c r="A2986" s="64"/>
    </row>
    <row r="2987" spans="1:1" x14ac:dyDescent="0.25">
      <c r="A2987" s="64"/>
    </row>
    <row r="2988" spans="1:1" x14ac:dyDescent="0.25">
      <c r="A2988" s="64"/>
    </row>
    <row r="2989" spans="1:1" x14ac:dyDescent="0.25">
      <c r="A2989" s="64"/>
    </row>
    <row r="2990" spans="1:1" x14ac:dyDescent="0.25">
      <c r="A2990" s="64"/>
    </row>
    <row r="2991" spans="1:1" x14ac:dyDescent="0.25">
      <c r="A2991" s="64"/>
    </row>
    <row r="2992" spans="1:1" x14ac:dyDescent="0.25">
      <c r="A2992" s="64"/>
    </row>
    <row r="2993" spans="1:1" x14ac:dyDescent="0.25">
      <c r="A2993" s="64"/>
    </row>
    <row r="2994" spans="1:1" x14ac:dyDescent="0.25">
      <c r="A2994" s="64"/>
    </row>
    <row r="2995" spans="1:1" x14ac:dyDescent="0.25">
      <c r="A2995" s="64"/>
    </row>
    <row r="2996" spans="1:1" x14ac:dyDescent="0.25">
      <c r="A2996" s="64"/>
    </row>
    <row r="2997" spans="1:1" x14ac:dyDescent="0.25">
      <c r="A2997" s="64"/>
    </row>
    <row r="2998" spans="1:1" x14ac:dyDescent="0.25">
      <c r="A2998" s="64"/>
    </row>
    <row r="2999" spans="1:1" x14ac:dyDescent="0.25">
      <c r="A2999" s="64"/>
    </row>
    <row r="3000" spans="1:1" x14ac:dyDescent="0.25">
      <c r="A3000" s="64"/>
    </row>
    <row r="3001" spans="1:1" x14ac:dyDescent="0.25">
      <c r="A3001" s="64"/>
    </row>
    <row r="3002" spans="1:1" x14ac:dyDescent="0.25">
      <c r="A3002" s="64"/>
    </row>
    <row r="3003" spans="1:1" x14ac:dyDescent="0.25">
      <c r="A3003" s="64"/>
    </row>
    <row r="3004" spans="1:1" x14ac:dyDescent="0.25">
      <c r="A3004" s="64"/>
    </row>
    <row r="3005" spans="1:1" x14ac:dyDescent="0.25">
      <c r="A3005" s="64"/>
    </row>
    <row r="3006" spans="1:1" x14ac:dyDescent="0.25">
      <c r="A3006" s="64"/>
    </row>
    <row r="3007" spans="1:1" x14ac:dyDescent="0.25">
      <c r="A3007" s="64"/>
    </row>
    <row r="3008" spans="1:1" x14ac:dyDescent="0.25">
      <c r="A3008" s="64"/>
    </row>
    <row r="3009" spans="1:1" x14ac:dyDescent="0.25">
      <c r="A3009" s="64"/>
    </row>
    <row r="3010" spans="1:1" x14ac:dyDescent="0.25">
      <c r="A3010" s="64"/>
    </row>
    <row r="3011" spans="1:1" x14ac:dyDescent="0.25">
      <c r="A3011" s="64"/>
    </row>
    <row r="3012" spans="1:1" x14ac:dyDescent="0.25">
      <c r="A3012" s="64"/>
    </row>
    <row r="3013" spans="1:1" x14ac:dyDescent="0.25">
      <c r="A3013" s="64"/>
    </row>
    <row r="3014" spans="1:1" x14ac:dyDescent="0.25">
      <c r="A3014" s="64"/>
    </row>
    <row r="3015" spans="1:1" x14ac:dyDescent="0.25">
      <c r="A3015" s="64"/>
    </row>
    <row r="3016" spans="1:1" x14ac:dyDescent="0.25">
      <c r="A3016" s="64"/>
    </row>
    <row r="3017" spans="1:1" x14ac:dyDescent="0.25">
      <c r="A3017" s="64"/>
    </row>
    <row r="3018" spans="1:1" x14ac:dyDescent="0.25">
      <c r="A3018" s="64"/>
    </row>
    <row r="3019" spans="1:1" x14ac:dyDescent="0.25">
      <c r="A3019" s="64"/>
    </row>
    <row r="3020" spans="1:1" x14ac:dyDescent="0.25">
      <c r="A3020" s="64"/>
    </row>
    <row r="3021" spans="1:1" x14ac:dyDescent="0.25">
      <c r="A3021" s="64"/>
    </row>
    <row r="3022" spans="1:1" x14ac:dyDescent="0.25">
      <c r="A3022" s="64"/>
    </row>
    <row r="3023" spans="1:1" x14ac:dyDescent="0.25">
      <c r="A3023" s="64"/>
    </row>
    <row r="3024" spans="1:1" x14ac:dyDescent="0.25">
      <c r="A3024" s="64"/>
    </row>
    <row r="3025" spans="1:1" x14ac:dyDescent="0.25">
      <c r="A3025" s="64"/>
    </row>
    <row r="3026" spans="1:1" x14ac:dyDescent="0.25">
      <c r="A3026" s="64"/>
    </row>
    <row r="3027" spans="1:1" x14ac:dyDescent="0.25">
      <c r="A3027" s="64"/>
    </row>
    <row r="3028" spans="1:1" x14ac:dyDescent="0.25">
      <c r="A3028" s="64"/>
    </row>
    <row r="3029" spans="1:1" x14ac:dyDescent="0.25">
      <c r="A3029" s="64"/>
    </row>
    <row r="3030" spans="1:1" x14ac:dyDescent="0.25">
      <c r="A3030" s="64"/>
    </row>
    <row r="3031" spans="1:1" x14ac:dyDescent="0.25">
      <c r="A3031" s="64"/>
    </row>
    <row r="3032" spans="1:1" x14ac:dyDescent="0.25">
      <c r="A3032" s="64"/>
    </row>
    <row r="3033" spans="1:1" x14ac:dyDescent="0.25">
      <c r="A3033" s="64"/>
    </row>
    <row r="3034" spans="1:1" x14ac:dyDescent="0.25">
      <c r="A3034" s="64"/>
    </row>
    <row r="3035" spans="1:1" x14ac:dyDescent="0.25">
      <c r="A3035" s="64"/>
    </row>
    <row r="3036" spans="1:1" x14ac:dyDescent="0.25">
      <c r="A3036" s="64"/>
    </row>
    <row r="3037" spans="1:1" x14ac:dyDescent="0.25">
      <c r="A3037" s="64"/>
    </row>
    <row r="3038" spans="1:1" x14ac:dyDescent="0.25">
      <c r="A3038" s="64"/>
    </row>
    <row r="3039" spans="1:1" x14ac:dyDescent="0.25">
      <c r="A3039" s="64"/>
    </row>
    <row r="3040" spans="1:1" x14ac:dyDescent="0.25">
      <c r="A3040" s="64"/>
    </row>
    <row r="3041" spans="1:1" x14ac:dyDescent="0.25">
      <c r="A3041" s="64"/>
    </row>
    <row r="3042" spans="1:1" x14ac:dyDescent="0.25">
      <c r="A3042" s="64"/>
    </row>
    <row r="3043" spans="1:1" x14ac:dyDescent="0.25">
      <c r="A3043" s="64"/>
    </row>
    <row r="3044" spans="1:1" x14ac:dyDescent="0.25">
      <c r="A3044" s="64"/>
    </row>
    <row r="3045" spans="1:1" x14ac:dyDescent="0.25">
      <c r="A3045" s="64"/>
    </row>
    <row r="3046" spans="1:1" x14ac:dyDescent="0.25">
      <c r="A3046" s="64"/>
    </row>
    <row r="3047" spans="1:1" x14ac:dyDescent="0.25">
      <c r="A3047" s="64"/>
    </row>
    <row r="3048" spans="1:1" x14ac:dyDescent="0.25">
      <c r="A3048" s="64"/>
    </row>
    <row r="3049" spans="1:1" x14ac:dyDescent="0.25">
      <c r="A3049" s="64"/>
    </row>
    <row r="3050" spans="1:1" x14ac:dyDescent="0.25">
      <c r="A3050" s="64"/>
    </row>
    <row r="3051" spans="1:1" x14ac:dyDescent="0.25">
      <c r="A3051" s="64"/>
    </row>
    <row r="3052" spans="1:1" x14ac:dyDescent="0.25">
      <c r="A3052" s="64"/>
    </row>
    <row r="3053" spans="1:1" x14ac:dyDescent="0.25">
      <c r="A3053" s="64"/>
    </row>
    <row r="3054" spans="1:1" x14ac:dyDescent="0.25">
      <c r="A3054" s="64"/>
    </row>
    <row r="3055" spans="1:1" x14ac:dyDescent="0.25">
      <c r="A3055" s="64"/>
    </row>
    <row r="3056" spans="1:1" x14ac:dyDescent="0.25">
      <c r="A3056" s="64"/>
    </row>
    <row r="3057" spans="1:1" x14ac:dyDescent="0.25">
      <c r="A3057" s="64"/>
    </row>
    <row r="3058" spans="1:1" x14ac:dyDescent="0.25">
      <c r="A3058" s="64"/>
    </row>
    <row r="3059" spans="1:1" x14ac:dyDescent="0.25">
      <c r="A3059" s="64"/>
    </row>
    <row r="3060" spans="1:1" x14ac:dyDescent="0.25">
      <c r="A3060" s="64"/>
    </row>
    <row r="3061" spans="1:1" x14ac:dyDescent="0.25">
      <c r="A3061" s="64"/>
    </row>
    <row r="3062" spans="1:1" x14ac:dyDescent="0.25">
      <c r="A3062" s="64"/>
    </row>
    <row r="3063" spans="1:1" x14ac:dyDescent="0.25">
      <c r="A3063" s="64"/>
    </row>
    <row r="3064" spans="1:1" x14ac:dyDescent="0.25">
      <c r="A3064" s="64"/>
    </row>
    <row r="3065" spans="1:1" x14ac:dyDescent="0.25">
      <c r="A3065" s="64"/>
    </row>
    <row r="3066" spans="1:1" x14ac:dyDescent="0.25">
      <c r="A3066" s="64"/>
    </row>
    <row r="3067" spans="1:1" x14ac:dyDescent="0.25">
      <c r="A3067" s="64"/>
    </row>
    <row r="3068" spans="1:1" x14ac:dyDescent="0.25">
      <c r="A3068" s="64"/>
    </row>
    <row r="3069" spans="1:1" x14ac:dyDescent="0.25">
      <c r="A3069" s="64"/>
    </row>
    <row r="3070" spans="1:1" x14ac:dyDescent="0.25">
      <c r="A3070" s="64"/>
    </row>
    <row r="3071" spans="1:1" x14ac:dyDescent="0.25">
      <c r="A3071" s="64"/>
    </row>
    <row r="3072" spans="1:1" x14ac:dyDescent="0.25">
      <c r="A3072" s="64"/>
    </row>
    <row r="3073" spans="1:1" x14ac:dyDescent="0.25">
      <c r="A3073" s="64"/>
    </row>
    <row r="3074" spans="1:1" x14ac:dyDescent="0.25">
      <c r="A3074" s="64"/>
    </row>
    <row r="3075" spans="1:1" x14ac:dyDescent="0.25">
      <c r="A3075" s="64"/>
    </row>
    <row r="3076" spans="1:1" x14ac:dyDescent="0.25">
      <c r="A3076" s="64"/>
    </row>
    <row r="3077" spans="1:1" x14ac:dyDescent="0.25">
      <c r="A3077" s="64"/>
    </row>
    <row r="3078" spans="1:1" x14ac:dyDescent="0.25">
      <c r="A3078" s="64"/>
    </row>
    <row r="3079" spans="1:1" x14ac:dyDescent="0.25">
      <c r="A3079" s="64"/>
    </row>
    <row r="3080" spans="1:1" x14ac:dyDescent="0.25">
      <c r="A3080" s="64"/>
    </row>
    <row r="3081" spans="1:1" x14ac:dyDescent="0.25">
      <c r="A3081" s="64"/>
    </row>
    <row r="3082" spans="1:1" x14ac:dyDescent="0.25">
      <c r="A3082" s="64"/>
    </row>
    <row r="3083" spans="1:1" x14ac:dyDescent="0.25">
      <c r="A3083" s="64"/>
    </row>
    <row r="3084" spans="1:1" x14ac:dyDescent="0.25">
      <c r="A3084" s="64"/>
    </row>
    <row r="3085" spans="1:1" x14ac:dyDescent="0.25">
      <c r="A3085" s="64"/>
    </row>
    <row r="3086" spans="1:1" x14ac:dyDescent="0.25">
      <c r="A3086" s="64"/>
    </row>
    <row r="3087" spans="1:1" x14ac:dyDescent="0.25">
      <c r="A3087" s="64"/>
    </row>
    <row r="3088" spans="1:1" x14ac:dyDescent="0.25">
      <c r="A3088" s="64"/>
    </row>
    <row r="3089" spans="1:1" x14ac:dyDescent="0.25">
      <c r="A3089" s="64"/>
    </row>
    <row r="3090" spans="1:1" x14ac:dyDescent="0.25">
      <c r="A3090" s="64"/>
    </row>
    <row r="3091" spans="1:1" x14ac:dyDescent="0.25">
      <c r="A3091" s="64"/>
    </row>
    <row r="3092" spans="1:1" x14ac:dyDescent="0.25">
      <c r="A3092" s="64"/>
    </row>
    <row r="3093" spans="1:1" x14ac:dyDescent="0.25">
      <c r="A3093" s="64"/>
    </row>
    <row r="3094" spans="1:1" x14ac:dyDescent="0.25">
      <c r="A3094" s="64"/>
    </row>
    <row r="3095" spans="1:1" x14ac:dyDescent="0.25">
      <c r="A3095" s="64"/>
    </row>
    <row r="3096" spans="1:1" x14ac:dyDescent="0.25">
      <c r="A3096" s="64"/>
    </row>
    <row r="3097" spans="1:1" x14ac:dyDescent="0.25">
      <c r="A3097" s="64"/>
    </row>
    <row r="3098" spans="1:1" x14ac:dyDescent="0.25">
      <c r="A3098" s="64"/>
    </row>
    <row r="3099" spans="1:1" x14ac:dyDescent="0.25">
      <c r="A3099" s="64"/>
    </row>
    <row r="3100" spans="1:1" x14ac:dyDescent="0.25">
      <c r="A3100" s="64"/>
    </row>
    <row r="3101" spans="1:1" x14ac:dyDescent="0.25">
      <c r="A3101" s="64"/>
    </row>
    <row r="3102" spans="1:1" x14ac:dyDescent="0.25">
      <c r="A3102" s="64"/>
    </row>
    <row r="3103" spans="1:1" x14ac:dyDescent="0.25">
      <c r="A3103" s="64"/>
    </row>
    <row r="3104" spans="1:1" x14ac:dyDescent="0.25">
      <c r="A3104" s="64"/>
    </row>
    <row r="3105" spans="1:1" x14ac:dyDescent="0.25">
      <c r="A3105" s="64"/>
    </row>
    <row r="3106" spans="1:1" x14ac:dyDescent="0.25">
      <c r="A3106" s="64"/>
    </row>
    <row r="3107" spans="1:1" x14ac:dyDescent="0.25">
      <c r="A3107" s="64"/>
    </row>
    <row r="3108" spans="1:1" x14ac:dyDescent="0.25">
      <c r="A3108" s="64"/>
    </row>
    <row r="3109" spans="1:1" x14ac:dyDescent="0.25">
      <c r="A3109" s="64"/>
    </row>
    <row r="3110" spans="1:1" x14ac:dyDescent="0.25">
      <c r="A3110" s="64"/>
    </row>
    <row r="3111" spans="1:1" x14ac:dyDescent="0.25">
      <c r="A3111" s="64"/>
    </row>
    <row r="3112" spans="1:1" x14ac:dyDescent="0.25">
      <c r="A3112" s="64"/>
    </row>
    <row r="3113" spans="1:1" x14ac:dyDescent="0.25">
      <c r="A3113" s="64"/>
    </row>
    <row r="3114" spans="1:1" x14ac:dyDescent="0.25">
      <c r="A3114" s="64"/>
    </row>
    <row r="3115" spans="1:1" x14ac:dyDescent="0.25">
      <c r="A3115" s="64"/>
    </row>
    <row r="3116" spans="1:1" x14ac:dyDescent="0.25">
      <c r="A3116" s="64"/>
    </row>
    <row r="3117" spans="1:1" x14ac:dyDescent="0.25">
      <c r="A3117" s="64"/>
    </row>
    <row r="3118" spans="1:1" x14ac:dyDescent="0.25">
      <c r="A3118" s="64"/>
    </row>
    <row r="3119" spans="1:1" x14ac:dyDescent="0.25">
      <c r="A3119" s="64"/>
    </row>
    <row r="3120" spans="1:1" x14ac:dyDescent="0.25">
      <c r="A3120" s="64"/>
    </row>
    <row r="3121" spans="1:1" x14ac:dyDescent="0.25">
      <c r="A3121" s="64"/>
    </row>
    <row r="3122" spans="1:1" x14ac:dyDescent="0.25">
      <c r="A3122" s="64"/>
    </row>
    <row r="3123" spans="1:1" x14ac:dyDescent="0.25">
      <c r="A3123" s="64"/>
    </row>
    <row r="3124" spans="1:1" x14ac:dyDescent="0.25">
      <c r="A3124" s="64"/>
    </row>
    <row r="3125" spans="1:1" x14ac:dyDescent="0.25">
      <c r="A3125" s="64"/>
    </row>
    <row r="3126" spans="1:1" x14ac:dyDescent="0.25">
      <c r="A3126" s="64"/>
    </row>
    <row r="3127" spans="1:1" x14ac:dyDescent="0.25">
      <c r="A3127" s="64"/>
    </row>
    <row r="3128" spans="1:1" x14ac:dyDescent="0.25">
      <c r="A3128" s="64"/>
    </row>
    <row r="3129" spans="1:1" x14ac:dyDescent="0.25">
      <c r="A3129" s="64"/>
    </row>
    <row r="3130" spans="1:1" x14ac:dyDescent="0.25">
      <c r="A3130" s="64"/>
    </row>
    <row r="3131" spans="1:1" x14ac:dyDescent="0.25">
      <c r="A3131" s="64"/>
    </row>
    <row r="3132" spans="1:1" x14ac:dyDescent="0.25">
      <c r="A3132" s="64"/>
    </row>
    <row r="3133" spans="1:1" x14ac:dyDescent="0.25">
      <c r="A3133" s="64"/>
    </row>
    <row r="3134" spans="1:1" x14ac:dyDescent="0.25">
      <c r="A3134" s="64"/>
    </row>
    <row r="3135" spans="1:1" x14ac:dyDescent="0.25">
      <c r="A3135" s="64"/>
    </row>
    <row r="3136" spans="1:1" x14ac:dyDescent="0.25">
      <c r="A3136" s="64"/>
    </row>
    <row r="3137" spans="1:1" x14ac:dyDescent="0.25">
      <c r="A3137" s="64"/>
    </row>
    <row r="3138" spans="1:1" x14ac:dyDescent="0.25">
      <c r="A3138" s="64"/>
    </row>
    <row r="3139" spans="1:1" x14ac:dyDescent="0.25">
      <c r="A3139" s="64"/>
    </row>
    <row r="3140" spans="1:1" x14ac:dyDescent="0.25">
      <c r="A3140" s="64"/>
    </row>
    <row r="3141" spans="1:1" x14ac:dyDescent="0.25">
      <c r="A3141" s="64"/>
    </row>
    <row r="3142" spans="1:1" x14ac:dyDescent="0.25">
      <c r="A3142" s="64"/>
    </row>
    <row r="3143" spans="1:1" x14ac:dyDescent="0.25">
      <c r="A3143" s="64"/>
    </row>
    <row r="3144" spans="1:1" x14ac:dyDescent="0.25">
      <c r="A3144" s="64"/>
    </row>
    <row r="3145" spans="1:1" x14ac:dyDescent="0.25">
      <c r="A3145" s="64"/>
    </row>
    <row r="3146" spans="1:1" x14ac:dyDescent="0.25">
      <c r="A3146" s="64"/>
    </row>
    <row r="3147" spans="1:1" x14ac:dyDescent="0.25">
      <c r="A3147" s="64"/>
    </row>
    <row r="3148" spans="1:1" x14ac:dyDescent="0.25">
      <c r="A3148" s="64"/>
    </row>
    <row r="3149" spans="1:1" x14ac:dyDescent="0.25">
      <c r="A3149" s="64"/>
    </row>
    <row r="3150" spans="1:1" x14ac:dyDescent="0.25">
      <c r="A3150" s="64"/>
    </row>
    <row r="3151" spans="1:1" x14ac:dyDescent="0.25">
      <c r="A3151" s="64"/>
    </row>
    <row r="3152" spans="1:1" x14ac:dyDescent="0.25">
      <c r="A3152" s="64"/>
    </row>
    <row r="3153" spans="1:1" x14ac:dyDescent="0.25">
      <c r="A3153" s="64"/>
    </row>
    <row r="3154" spans="1:1" x14ac:dyDescent="0.25">
      <c r="A3154" s="64"/>
    </row>
    <row r="3155" spans="1:1" x14ac:dyDescent="0.25">
      <c r="A3155" s="64"/>
    </row>
    <row r="3156" spans="1:1" x14ac:dyDescent="0.25">
      <c r="A3156" s="64"/>
    </row>
    <row r="3157" spans="1:1" x14ac:dyDescent="0.25">
      <c r="A3157" s="64"/>
    </row>
    <row r="3158" spans="1:1" x14ac:dyDescent="0.25">
      <c r="A3158" s="64"/>
    </row>
    <row r="3159" spans="1:1" x14ac:dyDescent="0.25">
      <c r="A3159" s="64"/>
    </row>
    <row r="3160" spans="1:1" x14ac:dyDescent="0.25">
      <c r="A3160" s="64"/>
    </row>
    <row r="3161" spans="1:1" x14ac:dyDescent="0.25">
      <c r="A3161" s="64"/>
    </row>
    <row r="3162" spans="1:1" x14ac:dyDescent="0.25">
      <c r="A3162" s="64"/>
    </row>
    <row r="3163" spans="1:1" x14ac:dyDescent="0.25">
      <c r="A3163" s="64"/>
    </row>
    <row r="3164" spans="1:1" x14ac:dyDescent="0.25">
      <c r="A3164" s="64"/>
    </row>
    <row r="3165" spans="1:1" x14ac:dyDescent="0.25">
      <c r="A3165" s="64"/>
    </row>
    <row r="3166" spans="1:1" x14ac:dyDescent="0.25">
      <c r="A3166" s="64"/>
    </row>
    <row r="3167" spans="1:1" x14ac:dyDescent="0.25">
      <c r="A3167" s="64"/>
    </row>
    <row r="3168" spans="1:1" x14ac:dyDescent="0.25">
      <c r="A3168" s="64"/>
    </row>
    <row r="3169" spans="1:1" x14ac:dyDescent="0.25">
      <c r="A3169" s="64"/>
    </row>
    <row r="3170" spans="1:1" x14ac:dyDescent="0.25">
      <c r="A3170" s="64"/>
    </row>
    <row r="3171" spans="1:1" x14ac:dyDescent="0.25">
      <c r="A3171" s="64"/>
    </row>
    <row r="3172" spans="1:1" x14ac:dyDescent="0.25">
      <c r="A3172" s="64"/>
    </row>
    <row r="3173" spans="1:1" x14ac:dyDescent="0.25">
      <c r="A3173" s="64"/>
    </row>
    <row r="3174" spans="1:1" x14ac:dyDescent="0.25">
      <c r="A3174" s="64"/>
    </row>
    <row r="3175" spans="1:1" x14ac:dyDescent="0.25">
      <c r="A3175" s="64"/>
    </row>
    <row r="3176" spans="1:1" x14ac:dyDescent="0.25">
      <c r="A3176" s="64"/>
    </row>
    <row r="3177" spans="1:1" x14ac:dyDescent="0.25">
      <c r="A3177" s="64"/>
    </row>
    <row r="3178" spans="1:1" x14ac:dyDescent="0.25">
      <c r="A3178" s="64"/>
    </row>
    <row r="3179" spans="1:1" x14ac:dyDescent="0.25">
      <c r="A3179" s="64"/>
    </row>
    <row r="3180" spans="1:1" x14ac:dyDescent="0.25">
      <c r="A3180" s="64"/>
    </row>
    <row r="3181" spans="1:1" x14ac:dyDescent="0.25">
      <c r="A3181" s="64"/>
    </row>
    <row r="3182" spans="1:1" x14ac:dyDescent="0.25">
      <c r="A3182" s="64"/>
    </row>
    <row r="3183" spans="1:1" x14ac:dyDescent="0.25">
      <c r="A3183" s="64"/>
    </row>
    <row r="3184" spans="1:1" x14ac:dyDescent="0.25">
      <c r="A3184" s="64"/>
    </row>
    <row r="3185" spans="1:1" x14ac:dyDescent="0.25">
      <c r="A3185" s="64"/>
    </row>
    <row r="3186" spans="1:1" x14ac:dyDescent="0.25">
      <c r="A3186" s="64"/>
    </row>
    <row r="3187" spans="1:1" x14ac:dyDescent="0.25">
      <c r="A3187" s="64"/>
    </row>
    <row r="3188" spans="1:1" x14ac:dyDescent="0.25">
      <c r="A3188" s="64"/>
    </row>
    <row r="3189" spans="1:1" x14ac:dyDescent="0.25">
      <c r="A3189" s="64"/>
    </row>
    <row r="3190" spans="1:1" x14ac:dyDescent="0.25">
      <c r="A3190" s="64"/>
    </row>
    <row r="3191" spans="1:1" x14ac:dyDescent="0.25">
      <c r="A3191" s="64"/>
    </row>
    <row r="3192" spans="1:1" x14ac:dyDescent="0.25">
      <c r="A3192" s="64"/>
    </row>
    <row r="3193" spans="1:1" x14ac:dyDescent="0.25">
      <c r="A3193" s="64"/>
    </row>
    <row r="3194" spans="1:1" x14ac:dyDescent="0.25">
      <c r="A3194" s="64"/>
    </row>
    <row r="3195" spans="1:1" x14ac:dyDescent="0.25">
      <c r="A3195" s="64"/>
    </row>
    <row r="3196" spans="1:1" x14ac:dyDescent="0.25">
      <c r="A3196" s="64"/>
    </row>
    <row r="3197" spans="1:1" x14ac:dyDescent="0.25">
      <c r="A3197" s="64"/>
    </row>
    <row r="3198" spans="1:1" x14ac:dyDescent="0.25">
      <c r="A3198" s="64"/>
    </row>
    <row r="3199" spans="1:1" x14ac:dyDescent="0.25">
      <c r="A3199" s="64"/>
    </row>
    <row r="3200" spans="1:1" x14ac:dyDescent="0.25">
      <c r="A3200" s="64"/>
    </row>
    <row r="3201" spans="1:1" x14ac:dyDescent="0.25">
      <c r="A3201" s="64"/>
    </row>
    <row r="3202" spans="1:1" x14ac:dyDescent="0.25">
      <c r="A3202" s="64"/>
    </row>
    <row r="3203" spans="1:1" x14ac:dyDescent="0.25">
      <c r="A3203" s="64"/>
    </row>
    <row r="3204" spans="1:1" x14ac:dyDescent="0.25">
      <c r="A3204" s="64"/>
    </row>
    <row r="3205" spans="1:1" x14ac:dyDescent="0.25">
      <c r="A3205" s="64"/>
    </row>
    <row r="3206" spans="1:1" x14ac:dyDescent="0.25">
      <c r="A3206" s="64"/>
    </row>
    <row r="3207" spans="1:1" x14ac:dyDescent="0.25">
      <c r="A3207" s="64"/>
    </row>
    <row r="3208" spans="1:1" x14ac:dyDescent="0.25">
      <c r="A3208" s="64"/>
    </row>
    <row r="3209" spans="1:1" x14ac:dyDescent="0.25">
      <c r="A3209" s="64"/>
    </row>
    <row r="3210" spans="1:1" x14ac:dyDescent="0.25">
      <c r="A3210" s="64"/>
    </row>
    <row r="3211" spans="1:1" x14ac:dyDescent="0.25">
      <c r="A3211" s="64"/>
    </row>
    <row r="3212" spans="1:1" x14ac:dyDescent="0.25">
      <c r="A3212" s="64"/>
    </row>
    <row r="3213" spans="1:1" x14ac:dyDescent="0.25">
      <c r="A3213" s="64"/>
    </row>
    <row r="3214" spans="1:1" x14ac:dyDescent="0.25">
      <c r="A3214" s="64"/>
    </row>
    <row r="3215" spans="1:1" x14ac:dyDescent="0.25">
      <c r="A3215" s="64"/>
    </row>
    <row r="3216" spans="1:1" x14ac:dyDescent="0.25">
      <c r="A3216" s="64"/>
    </row>
    <row r="3217" spans="1:1" x14ac:dyDescent="0.25">
      <c r="A3217" s="64"/>
    </row>
    <row r="3218" spans="1:1" x14ac:dyDescent="0.25">
      <c r="A3218" s="64"/>
    </row>
    <row r="3219" spans="1:1" x14ac:dyDescent="0.25">
      <c r="A3219" s="64"/>
    </row>
    <row r="3220" spans="1:1" x14ac:dyDescent="0.25">
      <c r="A3220" s="64"/>
    </row>
    <row r="3221" spans="1:1" x14ac:dyDescent="0.25">
      <c r="A3221" s="64"/>
    </row>
    <row r="3222" spans="1:1" x14ac:dyDescent="0.25">
      <c r="A3222" s="64"/>
    </row>
    <row r="3223" spans="1:1" x14ac:dyDescent="0.25">
      <c r="A3223" s="64"/>
    </row>
    <row r="3224" spans="1:1" x14ac:dyDescent="0.25">
      <c r="A3224" s="64"/>
    </row>
    <row r="3225" spans="1:1" x14ac:dyDescent="0.25">
      <c r="A3225" s="64"/>
    </row>
    <row r="3226" spans="1:1" x14ac:dyDescent="0.25">
      <c r="A3226" s="64"/>
    </row>
    <row r="3227" spans="1:1" x14ac:dyDescent="0.25">
      <c r="A3227" s="64"/>
    </row>
    <row r="3228" spans="1:1" x14ac:dyDescent="0.25">
      <c r="A3228" s="64"/>
    </row>
    <row r="3229" spans="1:1" x14ac:dyDescent="0.25">
      <c r="A3229" s="64"/>
    </row>
    <row r="3230" spans="1:1" x14ac:dyDescent="0.25">
      <c r="A3230" s="64"/>
    </row>
    <row r="3231" spans="1:1" x14ac:dyDescent="0.25">
      <c r="A3231" s="64"/>
    </row>
    <row r="3232" spans="1:1" x14ac:dyDescent="0.25">
      <c r="A3232" s="64"/>
    </row>
    <row r="3233" spans="1:1" x14ac:dyDescent="0.25">
      <c r="A3233" s="64"/>
    </row>
    <row r="3234" spans="1:1" x14ac:dyDescent="0.25">
      <c r="A3234" s="64"/>
    </row>
    <row r="3235" spans="1:1" x14ac:dyDescent="0.25">
      <c r="A3235" s="64"/>
    </row>
    <row r="3236" spans="1:1" x14ac:dyDescent="0.25">
      <c r="A3236" s="64"/>
    </row>
    <row r="3237" spans="1:1" x14ac:dyDescent="0.25">
      <c r="A3237" s="64"/>
    </row>
    <row r="3238" spans="1:1" x14ac:dyDescent="0.25">
      <c r="A3238" s="64"/>
    </row>
    <row r="3239" spans="1:1" x14ac:dyDescent="0.25">
      <c r="A3239" s="64"/>
    </row>
    <row r="3240" spans="1:1" x14ac:dyDescent="0.25">
      <c r="A3240" s="64"/>
    </row>
    <row r="3241" spans="1:1" x14ac:dyDescent="0.25">
      <c r="A3241" s="64"/>
    </row>
    <row r="3242" spans="1:1" x14ac:dyDescent="0.25">
      <c r="A3242" s="64"/>
    </row>
    <row r="3243" spans="1:1" x14ac:dyDescent="0.25">
      <c r="A3243" s="64"/>
    </row>
    <row r="3244" spans="1:1" x14ac:dyDescent="0.25">
      <c r="A3244" s="64"/>
    </row>
    <row r="3245" spans="1:1" x14ac:dyDescent="0.25">
      <c r="A3245" s="64"/>
    </row>
    <row r="3246" spans="1:1" x14ac:dyDescent="0.25">
      <c r="A3246" s="64"/>
    </row>
    <row r="3247" spans="1:1" x14ac:dyDescent="0.25">
      <c r="A3247" s="64"/>
    </row>
    <row r="3248" spans="1:1" x14ac:dyDescent="0.25">
      <c r="A3248" s="64"/>
    </row>
    <row r="3249" spans="1:1" x14ac:dyDescent="0.25">
      <c r="A3249" s="64"/>
    </row>
    <row r="3250" spans="1:1" x14ac:dyDescent="0.25">
      <c r="A3250" s="64"/>
    </row>
    <row r="3251" spans="1:1" x14ac:dyDescent="0.25">
      <c r="A3251" s="64"/>
    </row>
    <row r="3252" spans="1:1" x14ac:dyDescent="0.25">
      <c r="A3252" s="64"/>
    </row>
    <row r="3253" spans="1:1" x14ac:dyDescent="0.25">
      <c r="A3253" s="64"/>
    </row>
    <row r="3254" spans="1:1" x14ac:dyDescent="0.25">
      <c r="A3254" s="64"/>
    </row>
    <row r="3255" spans="1:1" x14ac:dyDescent="0.25">
      <c r="A3255" s="64"/>
    </row>
    <row r="3256" spans="1:1" x14ac:dyDescent="0.25">
      <c r="A3256" s="64"/>
    </row>
    <row r="3257" spans="1:1" x14ac:dyDescent="0.25">
      <c r="A3257" s="64"/>
    </row>
    <row r="3258" spans="1:1" x14ac:dyDescent="0.25">
      <c r="A3258" s="64"/>
    </row>
    <row r="3259" spans="1:1" x14ac:dyDescent="0.25">
      <c r="A3259" s="64"/>
    </row>
    <row r="3260" spans="1:1" x14ac:dyDescent="0.25">
      <c r="A3260" s="64"/>
    </row>
    <row r="3261" spans="1:1" x14ac:dyDescent="0.25">
      <c r="A3261" s="64"/>
    </row>
    <row r="3262" spans="1:1" x14ac:dyDescent="0.25">
      <c r="A3262" s="64"/>
    </row>
    <row r="3263" spans="1:1" x14ac:dyDescent="0.25">
      <c r="A3263" s="64"/>
    </row>
    <row r="3264" spans="1:1" x14ac:dyDescent="0.25">
      <c r="A3264" s="64"/>
    </row>
    <row r="3265" spans="1:1" x14ac:dyDescent="0.25">
      <c r="A3265" s="64"/>
    </row>
    <row r="3266" spans="1:1" x14ac:dyDescent="0.25">
      <c r="A3266" s="64"/>
    </row>
    <row r="3267" spans="1:1" x14ac:dyDescent="0.25">
      <c r="A3267" s="64"/>
    </row>
    <row r="3268" spans="1:1" x14ac:dyDescent="0.25">
      <c r="A3268" s="64"/>
    </row>
    <row r="3269" spans="1:1" x14ac:dyDescent="0.25">
      <c r="A3269" s="64"/>
    </row>
    <row r="3270" spans="1:1" x14ac:dyDescent="0.25">
      <c r="A3270" s="64"/>
    </row>
    <row r="3271" spans="1:1" x14ac:dyDescent="0.25">
      <c r="A3271" s="64"/>
    </row>
    <row r="3272" spans="1:1" x14ac:dyDescent="0.25">
      <c r="A3272" s="64"/>
    </row>
    <row r="3273" spans="1:1" x14ac:dyDescent="0.25">
      <c r="A3273" s="64"/>
    </row>
    <row r="3274" spans="1:1" x14ac:dyDescent="0.25">
      <c r="A3274" s="64"/>
    </row>
    <row r="3275" spans="1:1" x14ac:dyDescent="0.25">
      <c r="A3275" s="64"/>
    </row>
    <row r="3276" spans="1:1" x14ac:dyDescent="0.25">
      <c r="A3276" s="64"/>
    </row>
    <row r="3277" spans="1:1" x14ac:dyDescent="0.25">
      <c r="A3277" s="64"/>
    </row>
    <row r="3278" spans="1:1" x14ac:dyDescent="0.25">
      <c r="A3278" s="64"/>
    </row>
    <row r="3279" spans="1:1" x14ac:dyDescent="0.25">
      <c r="A3279" s="64"/>
    </row>
    <row r="3280" spans="1:1" x14ac:dyDescent="0.25">
      <c r="A3280" s="64"/>
    </row>
    <row r="3281" spans="1:1" x14ac:dyDescent="0.25">
      <c r="A3281" s="64"/>
    </row>
    <row r="3282" spans="1:1" x14ac:dyDescent="0.25">
      <c r="A3282" s="64"/>
    </row>
    <row r="3283" spans="1:1" x14ac:dyDescent="0.25">
      <c r="A3283" s="64"/>
    </row>
    <row r="3284" spans="1:1" x14ac:dyDescent="0.25">
      <c r="A3284" s="64"/>
    </row>
    <row r="3285" spans="1:1" x14ac:dyDescent="0.25">
      <c r="A3285" s="64"/>
    </row>
    <row r="3286" spans="1:1" x14ac:dyDescent="0.25">
      <c r="A3286" s="64"/>
    </row>
    <row r="3287" spans="1:1" x14ac:dyDescent="0.25">
      <c r="A3287" s="64"/>
    </row>
    <row r="3288" spans="1:1" x14ac:dyDescent="0.25">
      <c r="A3288" s="64"/>
    </row>
    <row r="3289" spans="1:1" x14ac:dyDescent="0.25">
      <c r="A3289" s="64"/>
    </row>
    <row r="3290" spans="1:1" x14ac:dyDescent="0.25">
      <c r="A3290" s="64"/>
    </row>
    <row r="3291" spans="1:1" x14ac:dyDescent="0.25">
      <c r="A3291" s="64"/>
    </row>
    <row r="3292" spans="1:1" x14ac:dyDescent="0.25">
      <c r="A3292" s="64"/>
    </row>
    <row r="3293" spans="1:1" x14ac:dyDescent="0.25">
      <c r="A3293" s="64"/>
    </row>
    <row r="3294" spans="1:1" x14ac:dyDescent="0.25">
      <c r="A3294" s="64"/>
    </row>
    <row r="3295" spans="1:1" x14ac:dyDescent="0.25">
      <c r="A3295" s="64"/>
    </row>
    <row r="3296" spans="1:1" x14ac:dyDescent="0.25">
      <c r="A3296" s="64"/>
    </row>
    <row r="3297" spans="1:1" x14ac:dyDescent="0.25">
      <c r="A3297" s="64"/>
    </row>
    <row r="3298" spans="1:1" x14ac:dyDescent="0.25">
      <c r="A3298" s="64"/>
    </row>
    <row r="3299" spans="1:1" x14ac:dyDescent="0.25">
      <c r="A3299" s="64"/>
    </row>
    <row r="3300" spans="1:1" x14ac:dyDescent="0.25">
      <c r="A3300" s="64"/>
    </row>
    <row r="3301" spans="1:1" x14ac:dyDescent="0.25">
      <c r="A3301" s="64"/>
    </row>
    <row r="3302" spans="1:1" x14ac:dyDescent="0.25">
      <c r="A3302" s="64"/>
    </row>
    <row r="3303" spans="1:1" x14ac:dyDescent="0.25">
      <c r="A3303" s="64"/>
    </row>
    <row r="3304" spans="1:1" x14ac:dyDescent="0.25">
      <c r="A3304" s="64"/>
    </row>
    <row r="3305" spans="1:1" x14ac:dyDescent="0.25">
      <c r="A3305" s="64"/>
    </row>
    <row r="3306" spans="1:1" x14ac:dyDescent="0.25">
      <c r="A3306" s="64"/>
    </row>
    <row r="3307" spans="1:1" x14ac:dyDescent="0.25">
      <c r="A3307" s="64"/>
    </row>
    <row r="3308" spans="1:1" x14ac:dyDescent="0.25">
      <c r="A3308" s="64"/>
    </row>
    <row r="3309" spans="1:1" x14ac:dyDescent="0.25">
      <c r="A3309" s="64"/>
    </row>
    <row r="3310" spans="1:1" x14ac:dyDescent="0.25">
      <c r="A3310" s="64"/>
    </row>
    <row r="3311" spans="1:1" x14ac:dyDescent="0.25">
      <c r="A3311" s="64"/>
    </row>
    <row r="3312" spans="1:1" x14ac:dyDescent="0.25">
      <c r="A3312" s="64"/>
    </row>
    <row r="3313" spans="1:1" x14ac:dyDescent="0.25">
      <c r="A3313" s="64"/>
    </row>
    <row r="3314" spans="1:1" x14ac:dyDescent="0.25">
      <c r="A3314" s="64"/>
    </row>
    <row r="3315" spans="1:1" x14ac:dyDescent="0.25">
      <c r="A3315" s="64"/>
    </row>
    <row r="3316" spans="1:1" x14ac:dyDescent="0.25">
      <c r="A3316" s="64"/>
    </row>
    <row r="3317" spans="1:1" x14ac:dyDescent="0.25">
      <c r="A3317" s="64"/>
    </row>
    <row r="3318" spans="1:1" x14ac:dyDescent="0.25">
      <c r="A3318" s="64"/>
    </row>
    <row r="3319" spans="1:1" x14ac:dyDescent="0.25">
      <c r="A3319" s="64"/>
    </row>
    <row r="3320" spans="1:1" x14ac:dyDescent="0.25">
      <c r="A3320" s="64"/>
    </row>
    <row r="3321" spans="1:1" x14ac:dyDescent="0.25">
      <c r="A3321" s="64"/>
    </row>
    <row r="3322" spans="1:1" x14ac:dyDescent="0.25">
      <c r="A3322" s="64"/>
    </row>
    <row r="3323" spans="1:1" x14ac:dyDescent="0.25">
      <c r="A3323" s="64"/>
    </row>
    <row r="3324" spans="1:1" x14ac:dyDescent="0.25">
      <c r="A3324" s="64"/>
    </row>
    <row r="3325" spans="1:1" x14ac:dyDescent="0.25">
      <c r="A3325" s="64"/>
    </row>
    <row r="3326" spans="1:1" x14ac:dyDescent="0.25">
      <c r="A3326" s="64"/>
    </row>
    <row r="3327" spans="1:1" x14ac:dyDescent="0.25">
      <c r="A3327" s="64"/>
    </row>
    <row r="3328" spans="1:1" x14ac:dyDescent="0.25">
      <c r="A3328" s="64"/>
    </row>
    <row r="3329" spans="1:1" x14ac:dyDescent="0.25">
      <c r="A3329" s="64"/>
    </row>
    <row r="3330" spans="1:1" x14ac:dyDescent="0.25">
      <c r="A3330" s="64"/>
    </row>
    <row r="3331" spans="1:1" x14ac:dyDescent="0.25">
      <c r="A3331" s="64"/>
    </row>
    <row r="3332" spans="1:1" x14ac:dyDescent="0.25">
      <c r="A3332" s="64"/>
    </row>
    <row r="3333" spans="1:1" x14ac:dyDescent="0.25">
      <c r="A3333" s="64"/>
    </row>
    <row r="3334" spans="1:1" x14ac:dyDescent="0.25">
      <c r="A3334" s="64"/>
    </row>
    <row r="3335" spans="1:1" x14ac:dyDescent="0.25">
      <c r="A3335" s="64"/>
    </row>
    <row r="3336" spans="1:1" x14ac:dyDescent="0.25">
      <c r="A3336" s="64"/>
    </row>
    <row r="3337" spans="1:1" x14ac:dyDescent="0.25">
      <c r="A3337" s="64"/>
    </row>
    <row r="3338" spans="1:1" x14ac:dyDescent="0.25">
      <c r="A3338" s="64"/>
    </row>
    <row r="3339" spans="1:1" x14ac:dyDescent="0.25">
      <c r="A3339" s="64"/>
    </row>
    <row r="3340" spans="1:1" x14ac:dyDescent="0.25">
      <c r="A3340" s="64"/>
    </row>
    <row r="3341" spans="1:1" x14ac:dyDescent="0.25">
      <c r="A3341" s="64"/>
    </row>
    <row r="3342" spans="1:1" x14ac:dyDescent="0.25">
      <c r="A3342" s="64"/>
    </row>
    <row r="3343" spans="1:1" x14ac:dyDescent="0.25">
      <c r="A3343" s="64"/>
    </row>
    <row r="3344" spans="1:1" x14ac:dyDescent="0.25">
      <c r="A3344" s="64"/>
    </row>
    <row r="3345" spans="1:1" x14ac:dyDescent="0.25">
      <c r="A3345" s="64"/>
    </row>
    <row r="3346" spans="1:1" x14ac:dyDescent="0.25">
      <c r="A3346" s="64"/>
    </row>
    <row r="3347" spans="1:1" x14ac:dyDescent="0.25">
      <c r="A3347" s="64"/>
    </row>
    <row r="3348" spans="1:1" x14ac:dyDescent="0.25">
      <c r="A3348" s="64"/>
    </row>
    <row r="3349" spans="1:1" x14ac:dyDescent="0.25">
      <c r="A3349" s="64"/>
    </row>
    <row r="3350" spans="1:1" x14ac:dyDescent="0.25">
      <c r="A3350" s="64"/>
    </row>
    <row r="3351" spans="1:1" x14ac:dyDescent="0.25">
      <c r="A3351" s="64"/>
    </row>
    <row r="3352" spans="1:1" x14ac:dyDescent="0.25">
      <c r="A3352" s="64"/>
    </row>
    <row r="3353" spans="1:1" x14ac:dyDescent="0.25">
      <c r="A3353" s="64"/>
    </row>
    <row r="3354" spans="1:1" x14ac:dyDescent="0.25">
      <c r="A3354" s="64"/>
    </row>
    <row r="3355" spans="1:1" x14ac:dyDescent="0.25">
      <c r="A3355" s="64"/>
    </row>
    <row r="3356" spans="1:1" x14ac:dyDescent="0.25">
      <c r="A3356" s="64"/>
    </row>
    <row r="3357" spans="1:1" x14ac:dyDescent="0.25">
      <c r="A3357" s="64"/>
    </row>
    <row r="3358" spans="1:1" x14ac:dyDescent="0.25">
      <c r="A3358" s="64"/>
    </row>
    <row r="3359" spans="1:1" x14ac:dyDescent="0.25">
      <c r="A3359" s="64"/>
    </row>
    <row r="3360" spans="1:1" x14ac:dyDescent="0.25">
      <c r="A3360" s="64"/>
    </row>
    <row r="3361" spans="1:1" x14ac:dyDescent="0.25">
      <c r="A3361" s="64"/>
    </row>
    <row r="3362" spans="1:1" x14ac:dyDescent="0.25">
      <c r="A3362" s="64"/>
    </row>
    <row r="3363" spans="1:1" x14ac:dyDescent="0.25">
      <c r="A3363" s="64"/>
    </row>
    <row r="3364" spans="1:1" x14ac:dyDescent="0.25">
      <c r="A3364" s="64"/>
    </row>
    <row r="3365" spans="1:1" x14ac:dyDescent="0.25">
      <c r="A3365" s="64"/>
    </row>
    <row r="3366" spans="1:1" x14ac:dyDescent="0.25">
      <c r="A3366" s="64"/>
    </row>
    <row r="3367" spans="1:1" x14ac:dyDescent="0.25">
      <c r="A3367" s="64"/>
    </row>
    <row r="3368" spans="1:1" x14ac:dyDescent="0.25">
      <c r="A3368" s="64"/>
    </row>
    <row r="3369" spans="1:1" x14ac:dyDescent="0.25">
      <c r="A3369" s="64"/>
    </row>
    <row r="3370" spans="1:1" x14ac:dyDescent="0.25">
      <c r="A3370" s="64"/>
    </row>
    <row r="3371" spans="1:1" x14ac:dyDescent="0.25">
      <c r="A3371" s="64"/>
    </row>
    <row r="3372" spans="1:1" x14ac:dyDescent="0.25">
      <c r="A3372" s="64"/>
    </row>
    <row r="3373" spans="1:1" x14ac:dyDescent="0.25">
      <c r="A3373" s="64"/>
    </row>
    <row r="3374" spans="1:1" x14ac:dyDescent="0.25">
      <c r="A3374" s="64"/>
    </row>
    <row r="3375" spans="1:1" x14ac:dyDescent="0.25">
      <c r="A3375" s="64"/>
    </row>
    <row r="3376" spans="1:1" x14ac:dyDescent="0.25">
      <c r="A3376" s="64"/>
    </row>
    <row r="3377" spans="1:1" x14ac:dyDescent="0.25">
      <c r="A3377" s="64"/>
    </row>
    <row r="3378" spans="1:1" x14ac:dyDescent="0.25">
      <c r="A3378" s="64"/>
    </row>
    <row r="3379" spans="1:1" x14ac:dyDescent="0.25">
      <c r="A3379" s="64"/>
    </row>
    <row r="3380" spans="1:1" x14ac:dyDescent="0.25">
      <c r="A3380" s="64"/>
    </row>
    <row r="3381" spans="1:1" x14ac:dyDescent="0.25">
      <c r="A3381" s="64"/>
    </row>
    <row r="3382" spans="1:1" x14ac:dyDescent="0.25">
      <c r="A3382" s="64"/>
    </row>
    <row r="3383" spans="1:1" x14ac:dyDescent="0.25">
      <c r="A3383" s="64"/>
    </row>
    <row r="3384" spans="1:1" x14ac:dyDescent="0.25">
      <c r="A3384" s="64"/>
    </row>
    <row r="3385" spans="1:1" x14ac:dyDescent="0.25">
      <c r="A3385" s="64"/>
    </row>
    <row r="3386" spans="1:1" x14ac:dyDescent="0.25">
      <c r="A3386" s="64"/>
    </row>
    <row r="3387" spans="1:1" x14ac:dyDescent="0.25">
      <c r="A3387" s="64"/>
    </row>
    <row r="3388" spans="1:1" x14ac:dyDescent="0.25">
      <c r="A3388" s="64"/>
    </row>
    <row r="3389" spans="1:1" x14ac:dyDescent="0.25">
      <c r="A3389" s="64"/>
    </row>
    <row r="3390" spans="1:1" x14ac:dyDescent="0.25">
      <c r="A3390" s="64"/>
    </row>
    <row r="3391" spans="1:1" x14ac:dyDescent="0.25">
      <c r="A3391" s="64"/>
    </row>
    <row r="3392" spans="1:1" x14ac:dyDescent="0.25">
      <c r="A3392" s="64"/>
    </row>
    <row r="3393" spans="1:1" x14ac:dyDescent="0.25">
      <c r="A3393" s="64"/>
    </row>
    <row r="3394" spans="1:1" x14ac:dyDescent="0.25">
      <c r="A3394" s="64"/>
    </row>
    <row r="3395" spans="1:1" x14ac:dyDescent="0.25">
      <c r="A3395" s="64"/>
    </row>
    <row r="3396" spans="1:1" x14ac:dyDescent="0.25">
      <c r="A3396" s="64"/>
    </row>
    <row r="3397" spans="1:1" x14ac:dyDescent="0.25">
      <c r="A3397" s="64"/>
    </row>
    <row r="3398" spans="1:1" x14ac:dyDescent="0.25">
      <c r="A3398" s="64"/>
    </row>
    <row r="3399" spans="1:1" x14ac:dyDescent="0.25">
      <c r="A3399" s="64"/>
    </row>
    <row r="3400" spans="1:1" x14ac:dyDescent="0.25">
      <c r="A3400" s="64"/>
    </row>
    <row r="3401" spans="1:1" x14ac:dyDescent="0.25">
      <c r="A3401" s="64"/>
    </row>
    <row r="3402" spans="1:1" x14ac:dyDescent="0.25">
      <c r="A3402" s="64"/>
    </row>
    <row r="3403" spans="1:1" x14ac:dyDescent="0.25">
      <c r="A3403" s="64"/>
    </row>
    <row r="3404" spans="1:1" x14ac:dyDescent="0.25">
      <c r="A3404" s="64"/>
    </row>
    <row r="3405" spans="1:1" x14ac:dyDescent="0.25">
      <c r="A3405" s="64"/>
    </row>
    <row r="3406" spans="1:1" x14ac:dyDescent="0.25">
      <c r="A3406" s="64"/>
    </row>
    <row r="3407" spans="1:1" x14ac:dyDescent="0.25">
      <c r="A3407" s="64"/>
    </row>
    <row r="3408" spans="1:1" x14ac:dyDescent="0.25">
      <c r="A3408" s="64"/>
    </row>
    <row r="3409" spans="1:1" x14ac:dyDescent="0.25">
      <c r="A3409" s="64"/>
    </row>
    <row r="3410" spans="1:1" x14ac:dyDescent="0.25">
      <c r="A3410" s="64"/>
    </row>
    <row r="3411" spans="1:1" x14ac:dyDescent="0.25">
      <c r="A3411" s="64"/>
    </row>
    <row r="3412" spans="1:1" x14ac:dyDescent="0.25">
      <c r="A3412" s="64"/>
    </row>
    <row r="3413" spans="1:1" x14ac:dyDescent="0.25">
      <c r="A3413" s="64"/>
    </row>
    <row r="3414" spans="1:1" x14ac:dyDescent="0.25">
      <c r="A3414" s="64"/>
    </row>
    <row r="3415" spans="1:1" x14ac:dyDescent="0.25">
      <c r="A3415" s="64"/>
    </row>
    <row r="3416" spans="1:1" x14ac:dyDescent="0.25">
      <c r="A3416" s="64"/>
    </row>
    <row r="3417" spans="1:1" x14ac:dyDescent="0.25">
      <c r="A3417" s="64"/>
    </row>
    <row r="3418" spans="1:1" x14ac:dyDescent="0.25">
      <c r="A3418" s="64"/>
    </row>
    <row r="3419" spans="1:1" x14ac:dyDescent="0.25">
      <c r="A3419" s="64"/>
    </row>
    <row r="3420" spans="1:1" x14ac:dyDescent="0.25">
      <c r="A3420" s="64"/>
    </row>
    <row r="3421" spans="1:1" x14ac:dyDescent="0.25">
      <c r="A3421" s="64"/>
    </row>
    <row r="3422" spans="1:1" x14ac:dyDescent="0.25">
      <c r="A3422" s="64"/>
    </row>
    <row r="3423" spans="1:1" x14ac:dyDescent="0.25">
      <c r="A3423" s="64"/>
    </row>
    <row r="3424" spans="1:1" x14ac:dyDescent="0.25">
      <c r="A3424" s="64"/>
    </row>
    <row r="3425" spans="1:1" x14ac:dyDescent="0.25">
      <c r="A3425" s="64"/>
    </row>
    <row r="3426" spans="1:1" x14ac:dyDescent="0.25">
      <c r="A3426" s="64"/>
    </row>
    <row r="3427" spans="1:1" x14ac:dyDescent="0.25">
      <c r="A3427" s="64"/>
    </row>
    <row r="3428" spans="1:1" x14ac:dyDescent="0.25">
      <c r="A3428" s="64"/>
    </row>
    <row r="3429" spans="1:1" x14ac:dyDescent="0.25">
      <c r="A3429" s="64"/>
    </row>
    <row r="3430" spans="1:1" x14ac:dyDescent="0.25">
      <c r="A3430" s="64"/>
    </row>
    <row r="3431" spans="1:1" x14ac:dyDescent="0.25">
      <c r="A3431" s="64"/>
    </row>
    <row r="3432" spans="1:1" x14ac:dyDescent="0.25">
      <c r="A3432" s="64"/>
    </row>
    <row r="3433" spans="1:1" x14ac:dyDescent="0.25">
      <c r="A3433" s="64"/>
    </row>
    <row r="3434" spans="1:1" x14ac:dyDescent="0.25">
      <c r="A3434" s="64"/>
    </row>
    <row r="3435" spans="1:1" x14ac:dyDescent="0.25">
      <c r="A3435" s="64"/>
    </row>
    <row r="3436" spans="1:1" x14ac:dyDescent="0.25">
      <c r="A3436" s="64"/>
    </row>
    <row r="3437" spans="1:1" x14ac:dyDescent="0.25">
      <c r="A3437" s="64"/>
    </row>
    <row r="3438" spans="1:1" x14ac:dyDescent="0.25">
      <c r="A3438" s="64"/>
    </row>
    <row r="3439" spans="1:1" x14ac:dyDescent="0.25">
      <c r="A3439" s="64"/>
    </row>
    <row r="3440" spans="1:1" x14ac:dyDescent="0.25">
      <c r="A3440" s="64"/>
    </row>
    <row r="3441" spans="1:1" x14ac:dyDescent="0.25">
      <c r="A3441" s="64"/>
    </row>
    <row r="3442" spans="1:1" x14ac:dyDescent="0.25">
      <c r="A3442" s="64"/>
    </row>
    <row r="3443" spans="1:1" x14ac:dyDescent="0.25">
      <c r="A3443" s="64"/>
    </row>
    <row r="3444" spans="1:1" x14ac:dyDescent="0.25">
      <c r="A3444" s="64"/>
    </row>
    <row r="3445" spans="1:1" x14ac:dyDescent="0.25">
      <c r="A3445" s="64"/>
    </row>
    <row r="3446" spans="1:1" x14ac:dyDescent="0.25">
      <c r="A3446" s="64"/>
    </row>
    <row r="3447" spans="1:1" x14ac:dyDescent="0.25">
      <c r="A3447" s="64"/>
    </row>
    <row r="3448" spans="1:1" x14ac:dyDescent="0.25">
      <c r="A3448" s="64"/>
    </row>
    <row r="3449" spans="1:1" x14ac:dyDescent="0.25">
      <c r="A3449" s="64"/>
    </row>
    <row r="3450" spans="1:1" x14ac:dyDescent="0.25">
      <c r="A3450" s="64"/>
    </row>
    <row r="3451" spans="1:1" x14ac:dyDescent="0.25">
      <c r="A3451" s="64"/>
    </row>
    <row r="3452" spans="1:1" x14ac:dyDescent="0.25">
      <c r="A3452" s="64"/>
    </row>
    <row r="3453" spans="1:1" x14ac:dyDescent="0.25">
      <c r="A3453" s="64"/>
    </row>
    <row r="3454" spans="1:1" x14ac:dyDescent="0.25">
      <c r="A3454" s="64"/>
    </row>
    <row r="3455" spans="1:1" x14ac:dyDescent="0.25">
      <c r="A3455" s="64"/>
    </row>
    <row r="3456" spans="1:1" x14ac:dyDescent="0.25">
      <c r="A3456" s="64"/>
    </row>
    <row r="3457" spans="1:1" x14ac:dyDescent="0.25">
      <c r="A3457" s="64"/>
    </row>
    <row r="3458" spans="1:1" x14ac:dyDescent="0.25">
      <c r="A3458" s="64"/>
    </row>
    <row r="3459" spans="1:1" x14ac:dyDescent="0.25">
      <c r="A3459" s="64"/>
    </row>
    <row r="3460" spans="1:1" x14ac:dyDescent="0.25">
      <c r="A3460" s="64"/>
    </row>
    <row r="3461" spans="1:1" x14ac:dyDescent="0.25">
      <c r="A3461" s="64"/>
    </row>
    <row r="3462" spans="1:1" x14ac:dyDescent="0.25">
      <c r="A3462" s="64"/>
    </row>
    <row r="3463" spans="1:1" x14ac:dyDescent="0.25">
      <c r="A3463" s="64"/>
    </row>
    <row r="3464" spans="1:1" x14ac:dyDescent="0.25">
      <c r="A3464" s="64"/>
    </row>
    <row r="3465" spans="1:1" x14ac:dyDescent="0.25">
      <c r="A3465" s="64"/>
    </row>
    <row r="3466" spans="1:1" x14ac:dyDescent="0.25">
      <c r="A3466" s="64"/>
    </row>
    <row r="3467" spans="1:1" x14ac:dyDescent="0.25">
      <c r="A3467" s="64"/>
    </row>
    <row r="3468" spans="1:1" x14ac:dyDescent="0.25">
      <c r="A3468" s="64"/>
    </row>
    <row r="3469" spans="1:1" x14ac:dyDescent="0.25">
      <c r="A3469" s="64"/>
    </row>
    <row r="3470" spans="1:1" x14ac:dyDescent="0.25">
      <c r="A3470" s="64"/>
    </row>
    <row r="3471" spans="1:1" x14ac:dyDescent="0.25">
      <c r="A3471" s="64"/>
    </row>
    <row r="3472" spans="1:1" x14ac:dyDescent="0.25">
      <c r="A3472" s="64"/>
    </row>
    <row r="3473" spans="1:1" x14ac:dyDescent="0.25">
      <c r="A3473" s="64"/>
    </row>
    <row r="3474" spans="1:1" x14ac:dyDescent="0.25">
      <c r="A3474" s="64"/>
    </row>
    <row r="3475" spans="1:1" x14ac:dyDescent="0.25">
      <c r="A3475" s="64"/>
    </row>
    <row r="3476" spans="1:1" x14ac:dyDescent="0.25">
      <c r="A3476" s="64"/>
    </row>
    <row r="3477" spans="1:1" x14ac:dyDescent="0.25">
      <c r="A3477" s="64"/>
    </row>
    <row r="3478" spans="1:1" x14ac:dyDescent="0.25">
      <c r="A3478" s="64"/>
    </row>
    <row r="3479" spans="1:1" x14ac:dyDescent="0.25">
      <c r="A3479" s="64"/>
    </row>
    <row r="3480" spans="1:1" x14ac:dyDescent="0.25">
      <c r="A3480" s="64"/>
    </row>
    <row r="3481" spans="1:1" x14ac:dyDescent="0.25">
      <c r="A3481" s="64"/>
    </row>
    <row r="3482" spans="1:1" x14ac:dyDescent="0.25">
      <c r="A3482" s="64"/>
    </row>
    <row r="3483" spans="1:1" x14ac:dyDescent="0.25">
      <c r="A3483" s="64"/>
    </row>
    <row r="3484" spans="1:1" x14ac:dyDescent="0.25">
      <c r="A3484" s="64"/>
    </row>
    <row r="3485" spans="1:1" x14ac:dyDescent="0.25">
      <c r="A3485" s="64"/>
    </row>
    <row r="3486" spans="1:1" x14ac:dyDescent="0.25">
      <c r="A3486" s="64"/>
    </row>
    <row r="3487" spans="1:1" x14ac:dyDescent="0.25">
      <c r="A3487" s="64"/>
    </row>
    <row r="3488" spans="1:1" x14ac:dyDescent="0.25">
      <c r="A3488" s="64"/>
    </row>
    <row r="3489" spans="1:1" x14ac:dyDescent="0.25">
      <c r="A3489" s="64"/>
    </row>
    <row r="3490" spans="1:1" x14ac:dyDescent="0.25">
      <c r="A3490" s="64"/>
    </row>
    <row r="3491" spans="1:1" x14ac:dyDescent="0.25">
      <c r="A3491" s="64"/>
    </row>
    <row r="3492" spans="1:1" x14ac:dyDescent="0.25">
      <c r="A3492" s="64"/>
    </row>
    <row r="3493" spans="1:1" x14ac:dyDescent="0.25">
      <c r="A3493" s="64"/>
    </row>
    <row r="3494" spans="1:1" x14ac:dyDescent="0.25">
      <c r="A3494" s="64"/>
    </row>
    <row r="3495" spans="1:1" x14ac:dyDescent="0.25">
      <c r="A3495" s="64"/>
    </row>
    <row r="3496" spans="1:1" x14ac:dyDescent="0.25">
      <c r="A3496" s="64"/>
    </row>
    <row r="3497" spans="1:1" x14ac:dyDescent="0.25">
      <c r="A3497" s="64"/>
    </row>
    <row r="3498" spans="1:1" x14ac:dyDescent="0.25">
      <c r="A3498" s="64"/>
    </row>
    <row r="3499" spans="1:1" x14ac:dyDescent="0.25">
      <c r="A3499" s="64"/>
    </row>
    <row r="3500" spans="1:1" x14ac:dyDescent="0.25">
      <c r="A3500" s="64"/>
    </row>
    <row r="3501" spans="1:1" x14ac:dyDescent="0.25">
      <c r="A3501" s="64"/>
    </row>
    <row r="3502" spans="1:1" x14ac:dyDescent="0.25">
      <c r="A3502" s="64"/>
    </row>
    <row r="3503" spans="1:1" x14ac:dyDescent="0.25">
      <c r="A3503" s="64"/>
    </row>
    <row r="3504" spans="1:1" x14ac:dyDescent="0.25">
      <c r="A3504" s="64"/>
    </row>
    <row r="3505" spans="1:1" x14ac:dyDescent="0.25">
      <c r="A3505" s="64"/>
    </row>
    <row r="3506" spans="1:1" x14ac:dyDescent="0.25">
      <c r="A3506" s="64"/>
    </row>
    <row r="3507" spans="1:1" x14ac:dyDescent="0.25">
      <c r="A3507" s="64"/>
    </row>
    <row r="3508" spans="1:1" x14ac:dyDescent="0.25">
      <c r="A3508" s="64"/>
    </row>
    <row r="3509" spans="1:1" x14ac:dyDescent="0.25">
      <c r="A3509" s="64"/>
    </row>
    <row r="3510" spans="1:1" x14ac:dyDescent="0.25">
      <c r="A3510" s="64"/>
    </row>
    <row r="3511" spans="1:1" x14ac:dyDescent="0.25">
      <c r="A3511" s="64"/>
    </row>
    <row r="3512" spans="1:1" x14ac:dyDescent="0.25">
      <c r="A3512" s="64"/>
    </row>
    <row r="3513" spans="1:1" x14ac:dyDescent="0.25">
      <c r="A3513" s="64"/>
    </row>
    <row r="3514" spans="1:1" x14ac:dyDescent="0.25">
      <c r="A3514" s="64"/>
    </row>
    <row r="3515" spans="1:1" x14ac:dyDescent="0.25">
      <c r="A3515" s="64"/>
    </row>
    <row r="3516" spans="1:1" x14ac:dyDescent="0.25">
      <c r="A3516" s="64"/>
    </row>
    <row r="3517" spans="1:1" x14ac:dyDescent="0.25">
      <c r="A3517" s="64"/>
    </row>
    <row r="3518" spans="1:1" x14ac:dyDescent="0.25">
      <c r="A3518" s="64"/>
    </row>
    <row r="3519" spans="1:1" x14ac:dyDescent="0.25">
      <c r="A3519" s="64"/>
    </row>
    <row r="3520" spans="1:1" x14ac:dyDescent="0.25">
      <c r="A3520" s="64"/>
    </row>
    <row r="3521" spans="1:1" x14ac:dyDescent="0.25">
      <c r="A3521" s="64"/>
    </row>
    <row r="3522" spans="1:1" x14ac:dyDescent="0.25">
      <c r="A3522" s="64"/>
    </row>
    <row r="3523" spans="1:1" x14ac:dyDescent="0.25">
      <c r="A3523" s="64"/>
    </row>
    <row r="3524" spans="1:1" x14ac:dyDescent="0.25">
      <c r="A3524" s="64"/>
    </row>
    <row r="3525" spans="1:1" x14ac:dyDescent="0.25">
      <c r="A3525" s="64"/>
    </row>
    <row r="3526" spans="1:1" x14ac:dyDescent="0.25">
      <c r="A3526" s="64"/>
    </row>
    <row r="3527" spans="1:1" x14ac:dyDescent="0.25">
      <c r="A3527" s="64"/>
    </row>
    <row r="3528" spans="1:1" x14ac:dyDescent="0.25">
      <c r="A3528" s="64"/>
    </row>
    <row r="3529" spans="1:1" x14ac:dyDescent="0.25">
      <c r="A3529" s="64"/>
    </row>
    <row r="3530" spans="1:1" x14ac:dyDescent="0.25">
      <c r="A3530" s="64"/>
    </row>
    <row r="3531" spans="1:1" x14ac:dyDescent="0.25">
      <c r="A3531" s="64"/>
    </row>
    <row r="3532" spans="1:1" x14ac:dyDescent="0.25">
      <c r="A3532" s="64"/>
    </row>
    <row r="3533" spans="1:1" x14ac:dyDescent="0.25">
      <c r="A3533" s="64"/>
    </row>
    <row r="3534" spans="1:1" x14ac:dyDescent="0.25">
      <c r="A3534" s="64"/>
    </row>
    <row r="3535" spans="1:1" x14ac:dyDescent="0.25">
      <c r="A3535" s="64"/>
    </row>
    <row r="3536" spans="1:1" x14ac:dyDescent="0.25">
      <c r="A3536" s="64"/>
    </row>
    <row r="3537" spans="1:1" x14ac:dyDescent="0.25">
      <c r="A3537" s="64"/>
    </row>
    <row r="3538" spans="1:1" x14ac:dyDescent="0.25">
      <c r="A3538" s="64"/>
    </row>
    <row r="3539" spans="1:1" x14ac:dyDescent="0.25">
      <c r="A3539" s="64"/>
    </row>
    <row r="3540" spans="1:1" x14ac:dyDescent="0.25">
      <c r="A3540" s="64"/>
    </row>
    <row r="3541" spans="1:1" x14ac:dyDescent="0.25">
      <c r="A3541" s="64"/>
    </row>
    <row r="3542" spans="1:1" x14ac:dyDescent="0.25">
      <c r="A3542" s="64"/>
    </row>
    <row r="3543" spans="1:1" x14ac:dyDescent="0.25">
      <c r="A3543" s="64"/>
    </row>
    <row r="3544" spans="1:1" x14ac:dyDescent="0.25">
      <c r="A3544" s="64"/>
    </row>
    <row r="3545" spans="1:1" x14ac:dyDescent="0.25">
      <c r="A3545" s="64"/>
    </row>
    <row r="3546" spans="1:1" x14ac:dyDescent="0.25">
      <c r="A3546" s="64"/>
    </row>
    <row r="3547" spans="1:1" x14ac:dyDescent="0.25">
      <c r="A3547" s="64"/>
    </row>
    <row r="3548" spans="1:1" x14ac:dyDescent="0.25">
      <c r="A3548" s="64"/>
    </row>
    <row r="3549" spans="1:1" x14ac:dyDescent="0.25">
      <c r="A3549" s="64"/>
    </row>
    <row r="3550" spans="1:1" x14ac:dyDescent="0.25">
      <c r="A3550" s="64"/>
    </row>
    <row r="3551" spans="1:1" x14ac:dyDescent="0.25">
      <c r="A3551" s="64"/>
    </row>
    <row r="3552" spans="1:1" x14ac:dyDescent="0.25">
      <c r="A3552" s="64"/>
    </row>
    <row r="3553" spans="1:1" x14ac:dyDescent="0.25">
      <c r="A3553" s="64"/>
    </row>
    <row r="3554" spans="1:1" x14ac:dyDescent="0.25">
      <c r="A3554" s="64"/>
    </row>
    <row r="3555" spans="1:1" x14ac:dyDescent="0.25">
      <c r="A3555" s="64"/>
    </row>
    <row r="3556" spans="1:1" x14ac:dyDescent="0.25">
      <c r="A3556" s="64"/>
    </row>
    <row r="3557" spans="1:1" x14ac:dyDescent="0.25">
      <c r="A3557" s="64"/>
    </row>
    <row r="3558" spans="1:1" x14ac:dyDescent="0.25">
      <c r="A3558" s="64"/>
    </row>
    <row r="3559" spans="1:1" x14ac:dyDescent="0.25">
      <c r="A3559" s="64"/>
    </row>
    <row r="3560" spans="1:1" x14ac:dyDescent="0.25">
      <c r="A3560" s="64"/>
    </row>
    <row r="3561" spans="1:1" x14ac:dyDescent="0.25">
      <c r="A3561" s="64"/>
    </row>
    <row r="3562" spans="1:1" x14ac:dyDescent="0.25">
      <c r="A3562" s="64"/>
    </row>
    <row r="3563" spans="1:1" x14ac:dyDescent="0.25">
      <c r="A3563" s="64"/>
    </row>
    <row r="3564" spans="1:1" x14ac:dyDescent="0.25">
      <c r="A3564" s="64"/>
    </row>
    <row r="3565" spans="1:1" x14ac:dyDescent="0.25">
      <c r="A3565" s="64"/>
    </row>
    <row r="3566" spans="1:1" x14ac:dyDescent="0.25">
      <c r="A3566" s="64"/>
    </row>
    <row r="3567" spans="1:1" x14ac:dyDescent="0.25">
      <c r="A3567" s="64"/>
    </row>
    <row r="3568" spans="1:1" x14ac:dyDescent="0.25">
      <c r="A3568" s="64"/>
    </row>
    <row r="3569" spans="1:1" x14ac:dyDescent="0.25">
      <c r="A3569" s="64"/>
    </row>
    <row r="3570" spans="1:1" x14ac:dyDescent="0.25">
      <c r="A3570" s="64"/>
    </row>
    <row r="3571" spans="1:1" x14ac:dyDescent="0.25">
      <c r="A3571" s="64"/>
    </row>
    <row r="3572" spans="1:1" x14ac:dyDescent="0.25">
      <c r="A3572" s="64"/>
    </row>
    <row r="3573" spans="1:1" x14ac:dyDescent="0.25">
      <c r="A3573" s="64"/>
    </row>
    <row r="3574" spans="1:1" x14ac:dyDescent="0.25">
      <c r="A3574" s="64"/>
    </row>
    <row r="3575" spans="1:1" x14ac:dyDescent="0.25">
      <c r="A3575" s="64"/>
    </row>
    <row r="3576" spans="1:1" x14ac:dyDescent="0.25">
      <c r="A3576" s="64"/>
    </row>
    <row r="3577" spans="1:1" x14ac:dyDescent="0.25">
      <c r="A3577" s="64"/>
    </row>
    <row r="3578" spans="1:1" x14ac:dyDescent="0.25">
      <c r="A3578" s="64"/>
    </row>
    <row r="3579" spans="1:1" x14ac:dyDescent="0.25">
      <c r="A3579" s="64"/>
    </row>
    <row r="3580" spans="1:1" x14ac:dyDescent="0.25">
      <c r="A3580" s="64"/>
    </row>
    <row r="3581" spans="1:1" x14ac:dyDescent="0.25">
      <c r="A3581" s="64"/>
    </row>
    <row r="3582" spans="1:1" x14ac:dyDescent="0.25">
      <c r="A3582" s="64"/>
    </row>
    <row r="3583" spans="1:1" x14ac:dyDescent="0.25">
      <c r="A3583" s="64"/>
    </row>
    <row r="3584" spans="1:1" x14ac:dyDescent="0.25">
      <c r="A3584" s="64"/>
    </row>
    <row r="3585" spans="1:1" x14ac:dyDescent="0.25">
      <c r="A3585" s="64"/>
    </row>
    <row r="3586" spans="1:1" x14ac:dyDescent="0.25">
      <c r="A3586" s="64"/>
    </row>
    <row r="3587" spans="1:1" x14ac:dyDescent="0.25">
      <c r="A3587" s="64"/>
    </row>
    <row r="3588" spans="1:1" x14ac:dyDescent="0.25">
      <c r="A3588" s="64"/>
    </row>
    <row r="3589" spans="1:1" x14ac:dyDescent="0.25">
      <c r="A3589" s="64"/>
    </row>
    <row r="3590" spans="1:1" x14ac:dyDescent="0.25">
      <c r="A3590" s="64"/>
    </row>
    <row r="3591" spans="1:1" x14ac:dyDescent="0.25">
      <c r="A3591" s="64"/>
    </row>
    <row r="3592" spans="1:1" x14ac:dyDescent="0.25">
      <c r="A3592" s="64"/>
    </row>
    <row r="3593" spans="1:1" x14ac:dyDescent="0.25">
      <c r="A3593" s="64"/>
    </row>
    <row r="3594" spans="1:1" x14ac:dyDescent="0.25">
      <c r="A3594" s="64"/>
    </row>
    <row r="3595" spans="1:1" x14ac:dyDescent="0.25">
      <c r="A3595" s="64"/>
    </row>
    <row r="3596" spans="1:1" x14ac:dyDescent="0.25">
      <c r="A3596" s="64"/>
    </row>
    <row r="3597" spans="1:1" x14ac:dyDescent="0.25">
      <c r="A3597" s="64"/>
    </row>
    <row r="3598" spans="1:1" x14ac:dyDescent="0.25">
      <c r="A3598" s="64"/>
    </row>
    <row r="3599" spans="1:1" x14ac:dyDescent="0.25">
      <c r="A3599" s="64"/>
    </row>
    <row r="3600" spans="1:1" x14ac:dyDescent="0.25">
      <c r="A3600" s="64"/>
    </row>
    <row r="3601" spans="1:1" x14ac:dyDescent="0.25">
      <c r="A3601" s="64"/>
    </row>
    <row r="3602" spans="1:1" x14ac:dyDescent="0.25">
      <c r="A3602" s="64"/>
    </row>
    <row r="3603" spans="1:1" x14ac:dyDescent="0.25">
      <c r="A3603" s="64"/>
    </row>
    <row r="3604" spans="1:1" x14ac:dyDescent="0.25">
      <c r="A3604" s="64"/>
    </row>
    <row r="3605" spans="1:1" x14ac:dyDescent="0.25">
      <c r="A3605" s="64"/>
    </row>
    <row r="3606" spans="1:1" x14ac:dyDescent="0.25">
      <c r="A3606" s="64"/>
    </row>
    <row r="3607" spans="1:1" x14ac:dyDescent="0.25">
      <c r="A3607" s="64"/>
    </row>
    <row r="3608" spans="1:1" x14ac:dyDescent="0.25">
      <c r="A3608" s="64"/>
    </row>
    <row r="3609" spans="1:1" x14ac:dyDescent="0.25">
      <c r="A3609" s="64"/>
    </row>
    <row r="3610" spans="1:1" x14ac:dyDescent="0.25">
      <c r="A3610" s="64"/>
    </row>
    <row r="3611" spans="1:1" x14ac:dyDescent="0.25">
      <c r="A3611" s="64"/>
    </row>
    <row r="3612" spans="1:1" x14ac:dyDescent="0.25">
      <c r="A3612" s="64"/>
    </row>
    <row r="3613" spans="1:1" x14ac:dyDescent="0.25">
      <c r="A3613" s="64"/>
    </row>
    <row r="3614" spans="1:1" x14ac:dyDescent="0.25">
      <c r="A3614" s="64"/>
    </row>
    <row r="3615" spans="1:1" x14ac:dyDescent="0.25">
      <c r="A3615" s="64"/>
    </row>
    <row r="3616" spans="1:1" x14ac:dyDescent="0.25">
      <c r="A3616" s="64"/>
    </row>
    <row r="3617" spans="1:1" x14ac:dyDescent="0.25">
      <c r="A3617" s="64"/>
    </row>
    <row r="3618" spans="1:1" x14ac:dyDescent="0.25">
      <c r="A3618" s="64"/>
    </row>
    <row r="3619" spans="1:1" x14ac:dyDescent="0.25">
      <c r="A3619" s="64"/>
    </row>
    <row r="3620" spans="1:1" x14ac:dyDescent="0.25">
      <c r="A3620" s="64"/>
    </row>
    <row r="3621" spans="1:1" x14ac:dyDescent="0.25">
      <c r="A3621" s="64"/>
    </row>
    <row r="3622" spans="1:1" x14ac:dyDescent="0.25">
      <c r="A3622" s="64"/>
    </row>
    <row r="3623" spans="1:1" x14ac:dyDescent="0.25">
      <c r="A3623" s="64"/>
    </row>
    <row r="3624" spans="1:1" x14ac:dyDescent="0.25">
      <c r="A3624" s="64"/>
    </row>
    <row r="3625" spans="1:1" x14ac:dyDescent="0.25">
      <c r="A3625" s="64"/>
    </row>
    <row r="3626" spans="1:1" x14ac:dyDescent="0.25">
      <c r="A3626" s="64"/>
    </row>
    <row r="3627" spans="1:1" x14ac:dyDescent="0.25">
      <c r="A3627" s="64"/>
    </row>
    <row r="3628" spans="1:1" x14ac:dyDescent="0.25">
      <c r="A3628" s="64"/>
    </row>
    <row r="3629" spans="1:1" x14ac:dyDescent="0.25">
      <c r="A3629" s="64"/>
    </row>
    <row r="3630" spans="1:1" x14ac:dyDescent="0.25">
      <c r="A3630" s="64"/>
    </row>
    <row r="3631" spans="1:1" x14ac:dyDescent="0.25">
      <c r="A3631" s="64"/>
    </row>
    <row r="3632" spans="1:1" x14ac:dyDescent="0.25">
      <c r="A3632" s="64"/>
    </row>
    <row r="3633" spans="1:1" x14ac:dyDescent="0.25">
      <c r="A3633" s="64"/>
    </row>
    <row r="3634" spans="1:1" x14ac:dyDescent="0.25">
      <c r="A3634" s="64"/>
    </row>
    <row r="3635" spans="1:1" x14ac:dyDescent="0.25">
      <c r="A3635" s="64"/>
    </row>
    <row r="3636" spans="1:1" x14ac:dyDescent="0.25">
      <c r="A3636" s="64"/>
    </row>
    <row r="3637" spans="1:1" x14ac:dyDescent="0.25">
      <c r="A3637" s="64"/>
    </row>
    <row r="3638" spans="1:1" x14ac:dyDescent="0.25">
      <c r="A3638" s="64"/>
    </row>
    <row r="3639" spans="1:1" x14ac:dyDescent="0.25">
      <c r="A3639" s="64"/>
    </row>
    <row r="3640" spans="1:1" x14ac:dyDescent="0.25">
      <c r="A3640" s="64"/>
    </row>
    <row r="3641" spans="1:1" x14ac:dyDescent="0.25">
      <c r="A3641" s="64"/>
    </row>
    <row r="3642" spans="1:1" x14ac:dyDescent="0.25">
      <c r="A3642" s="64"/>
    </row>
    <row r="3643" spans="1:1" x14ac:dyDescent="0.25">
      <c r="A3643" s="64"/>
    </row>
    <row r="3644" spans="1:1" x14ac:dyDescent="0.25">
      <c r="A3644" s="64"/>
    </row>
    <row r="3645" spans="1:1" x14ac:dyDescent="0.25">
      <c r="A3645" s="64"/>
    </row>
    <row r="3646" spans="1:1" x14ac:dyDescent="0.25">
      <c r="A3646" s="64"/>
    </row>
  </sheetData>
  <mergeCells count="24">
    <mergeCell ref="K6:L6"/>
    <mergeCell ref="A1:Y1"/>
    <mergeCell ref="A2:Y2"/>
    <mergeCell ref="A3:Y3"/>
    <mergeCell ref="A5:B5"/>
    <mergeCell ref="C5:C7"/>
    <mergeCell ref="D5:G5"/>
    <mergeCell ref="H5:H7"/>
    <mergeCell ref="I5:P5"/>
    <mergeCell ref="Q5:V5"/>
    <mergeCell ref="W5:Y5"/>
    <mergeCell ref="A6:A7"/>
    <mergeCell ref="B6:B7"/>
    <mergeCell ref="D6:E6"/>
    <mergeCell ref="F6:G6"/>
    <mergeCell ref="I6:J6"/>
    <mergeCell ref="X6:X7"/>
    <mergeCell ref="Y6:Y7"/>
    <mergeCell ref="M6:N6"/>
    <mergeCell ref="O6:P6"/>
    <mergeCell ref="Q6:R6"/>
    <mergeCell ref="S6:T6"/>
    <mergeCell ref="U6:V6"/>
    <mergeCell ref="W6:W7"/>
  </mergeCells>
  <printOptions horizontalCentered="1" verticalCentered="1"/>
  <pageMargins left="1.0236220472440944" right="0.23622047244094491" top="0.78740157480314965" bottom="0.59055118110236227" header="0" footer="0"/>
  <pageSetup paperSize="5" scale="5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TI211"/>
  <sheetViews>
    <sheetView topLeftCell="AA109" zoomScale="80" zoomScaleNormal="80" workbookViewId="0">
      <selection activeCell="AU195" sqref="AU195"/>
    </sheetView>
  </sheetViews>
  <sheetFormatPr baseColWidth="10" defaultRowHeight="11.25" x14ac:dyDescent="0.15"/>
  <cols>
    <col min="1" max="1" width="11.42578125" style="218"/>
    <col min="2" max="2" width="12.28515625" style="218" customWidth="1"/>
    <col min="3" max="3" width="6.42578125" style="218" customWidth="1"/>
    <col min="4" max="4" width="10" style="218" hidden="1" customWidth="1"/>
    <col min="5" max="7" width="10.5703125" style="218" hidden="1" customWidth="1"/>
    <col min="8" max="8" width="18.7109375" style="218" customWidth="1"/>
    <col min="9" max="9" width="6.42578125" style="218" customWidth="1"/>
    <col min="10" max="12" width="10.28515625" style="218" hidden="1" customWidth="1"/>
    <col min="13" max="13" width="5.85546875" style="218" hidden="1" customWidth="1"/>
    <col min="14" max="14" width="20.42578125" style="218" customWidth="1"/>
    <col min="15" max="15" width="8.5703125" style="496" customWidth="1"/>
    <col min="16" max="19" width="10.140625" style="218" hidden="1" customWidth="1"/>
    <col min="20" max="20" width="18.85546875" style="497" customWidth="1"/>
    <col min="21" max="21" width="6.85546875" style="218" customWidth="1"/>
    <col min="22" max="25" width="10.140625" style="218" hidden="1" customWidth="1"/>
    <col min="26" max="26" width="53.42578125" style="501" customWidth="1"/>
    <col min="27" max="27" width="6.28515625" style="501" customWidth="1"/>
    <col min="28" max="28" width="30" style="218" customWidth="1"/>
    <col min="29" max="29" width="8.7109375" style="497" customWidth="1"/>
    <col min="30" max="30" width="10.140625" style="218" customWidth="1"/>
    <col min="31" max="31" width="10.7109375" style="218" hidden="1" customWidth="1"/>
    <col min="32" max="32" width="9.5703125" style="218" hidden="1" customWidth="1"/>
    <col min="33" max="33" width="10.28515625" style="218" customWidth="1"/>
    <col min="34" max="34" width="10.5703125" style="218" hidden="1" customWidth="1"/>
    <col min="35" max="35" width="10.140625" style="218" hidden="1" customWidth="1"/>
    <col min="36" max="36" width="9.85546875" style="218" customWidth="1"/>
    <col min="37" max="37" width="11.28515625" style="218" hidden="1" customWidth="1"/>
    <col min="38" max="38" width="10.5703125" style="218" hidden="1" customWidth="1"/>
    <col min="39" max="39" width="9.42578125" style="218" customWidth="1"/>
    <col min="40" max="40" width="11.42578125" style="218" hidden="1" customWidth="1"/>
    <col min="41" max="41" width="9.7109375" style="218" hidden="1" customWidth="1"/>
    <col min="42" max="42" width="22.140625" style="218" customWidth="1"/>
    <col min="43" max="43" width="17.42578125" style="218" customWidth="1"/>
    <col min="44" max="44" width="13.140625" style="218" customWidth="1"/>
    <col min="45" max="45" width="15.42578125" style="218" customWidth="1"/>
    <col min="46" max="46" width="15.85546875" style="218" customWidth="1"/>
    <col min="47" max="47" width="15.85546875" style="218" bestFit="1" customWidth="1"/>
    <col min="48" max="48" width="13.140625" style="218" customWidth="1"/>
    <col min="49" max="51" width="15.85546875" style="218" bestFit="1" customWidth="1"/>
    <col min="52" max="52" width="13.140625" style="218" customWidth="1"/>
    <col min="53" max="55" width="15.85546875" style="218" bestFit="1" customWidth="1"/>
    <col min="56" max="56" width="13.140625" style="218" customWidth="1"/>
    <col min="57" max="57" width="15.85546875" style="218" bestFit="1" customWidth="1"/>
    <col min="58" max="58" width="15.28515625" style="218" bestFit="1" customWidth="1"/>
    <col min="59" max="60" width="13.140625" style="218" customWidth="1"/>
    <col min="61" max="61" width="15.42578125" style="218" customWidth="1"/>
    <col min="62" max="62" width="15.28515625" style="218" bestFit="1" customWidth="1"/>
    <col min="63" max="63" width="16.28515625" style="218" customWidth="1"/>
    <col min="64" max="1205" width="11.42578125" style="220"/>
    <col min="1206" max="16384" width="11.42578125" style="218"/>
  </cols>
  <sheetData>
    <row r="1" spans="2:63" ht="12" x14ac:dyDescent="0.2">
      <c r="E1" s="931"/>
      <c r="F1" s="931"/>
      <c r="G1" s="931"/>
      <c r="H1" s="931"/>
      <c r="I1" s="931"/>
      <c r="J1" s="931"/>
      <c r="K1" s="931"/>
      <c r="L1" s="931"/>
      <c r="M1" s="931"/>
      <c r="N1" s="931"/>
      <c r="O1" s="931"/>
      <c r="P1" s="931"/>
      <c r="Q1" s="931"/>
      <c r="R1" s="931"/>
      <c r="S1" s="931"/>
      <c r="T1" s="931"/>
      <c r="U1" s="931"/>
      <c r="V1" s="931"/>
      <c r="W1" s="931"/>
      <c r="X1" s="931"/>
      <c r="Y1" s="931"/>
      <c r="Z1" s="931"/>
      <c r="AA1" s="931"/>
      <c r="AB1" s="931"/>
      <c r="AC1" s="931"/>
      <c r="AD1" s="931"/>
      <c r="AE1" s="931"/>
      <c r="AF1" s="931"/>
      <c r="AG1" s="931"/>
      <c r="AH1" s="931"/>
      <c r="AI1" s="931"/>
      <c r="AJ1" s="931"/>
      <c r="AK1" s="931"/>
      <c r="AL1" s="931"/>
      <c r="AM1" s="931"/>
      <c r="AN1" s="931"/>
      <c r="AO1" s="931"/>
      <c r="AP1" s="931"/>
      <c r="AQ1" s="931"/>
      <c r="AR1" s="931"/>
      <c r="AS1" s="931"/>
      <c r="AT1" s="931"/>
      <c r="AU1" s="931"/>
      <c r="AV1" s="931"/>
      <c r="AW1" s="931"/>
      <c r="AX1" s="931"/>
      <c r="AY1" s="931"/>
      <c r="AZ1" s="931"/>
      <c r="BA1" s="931"/>
      <c r="BB1" s="931"/>
      <c r="BC1" s="931"/>
      <c r="BD1" s="931"/>
      <c r="BE1" s="931"/>
      <c r="BF1" s="931"/>
      <c r="BG1" s="219"/>
      <c r="BH1" s="219"/>
      <c r="BI1" s="219"/>
      <c r="BJ1" s="219"/>
    </row>
    <row r="2" spans="2:63" ht="12" x14ac:dyDescent="0.2">
      <c r="E2" s="931"/>
      <c r="F2" s="931"/>
      <c r="G2" s="931"/>
      <c r="H2" s="931"/>
      <c r="I2" s="931"/>
      <c r="J2" s="931"/>
      <c r="K2" s="931"/>
      <c r="L2" s="931"/>
      <c r="M2" s="931"/>
      <c r="N2" s="931"/>
      <c r="O2" s="931"/>
      <c r="P2" s="931"/>
      <c r="Q2" s="931"/>
      <c r="R2" s="931"/>
      <c r="S2" s="931"/>
      <c r="T2" s="931"/>
      <c r="U2" s="931"/>
      <c r="V2" s="931"/>
      <c r="W2" s="931"/>
      <c r="X2" s="931"/>
      <c r="Y2" s="931"/>
      <c r="Z2" s="931"/>
      <c r="AA2" s="931"/>
      <c r="AB2" s="931"/>
      <c r="AC2" s="931"/>
      <c r="AD2" s="931"/>
      <c r="AE2" s="931"/>
      <c r="AF2" s="931"/>
      <c r="AG2" s="931"/>
      <c r="AH2" s="931"/>
      <c r="AI2" s="931"/>
      <c r="AJ2" s="931"/>
      <c r="AK2" s="931"/>
      <c r="AL2" s="931"/>
      <c r="AM2" s="931"/>
      <c r="AN2" s="931"/>
      <c r="AO2" s="931"/>
      <c r="AP2" s="931"/>
      <c r="AQ2" s="931"/>
      <c r="AR2" s="931"/>
      <c r="AS2" s="931"/>
      <c r="AT2" s="931"/>
      <c r="AU2" s="931"/>
      <c r="AV2" s="931"/>
      <c r="AW2" s="931"/>
      <c r="AX2" s="931"/>
      <c r="AY2" s="931"/>
      <c r="AZ2" s="931"/>
      <c r="BA2" s="931"/>
      <c r="BB2" s="931"/>
      <c r="BC2" s="931"/>
      <c r="BD2" s="931"/>
      <c r="BE2" s="931"/>
      <c r="BF2" s="931"/>
      <c r="BG2" s="219"/>
      <c r="BH2" s="219"/>
      <c r="BI2" s="219"/>
      <c r="BJ2" s="219"/>
    </row>
    <row r="3" spans="2:63" ht="18" x14ac:dyDescent="0.15">
      <c r="B3" s="932" t="s">
        <v>1880</v>
      </c>
      <c r="C3" s="932"/>
      <c r="D3" s="932"/>
      <c r="E3" s="932"/>
      <c r="F3" s="932"/>
      <c r="G3" s="932"/>
      <c r="H3" s="932"/>
      <c r="I3" s="932"/>
      <c r="J3" s="932"/>
      <c r="K3" s="932"/>
      <c r="L3" s="932"/>
      <c r="M3" s="932"/>
      <c r="N3" s="932"/>
      <c r="O3" s="932"/>
      <c r="P3" s="932"/>
      <c r="Q3" s="932"/>
      <c r="R3" s="932"/>
      <c r="S3" s="932"/>
      <c r="T3" s="932"/>
      <c r="U3" s="932"/>
      <c r="V3" s="932"/>
      <c r="W3" s="932"/>
      <c r="X3" s="932"/>
      <c r="Y3" s="932"/>
      <c r="Z3" s="932"/>
      <c r="AA3" s="932"/>
      <c r="AB3" s="932"/>
      <c r="AC3" s="932"/>
      <c r="AD3" s="932"/>
      <c r="AE3" s="932"/>
      <c r="AF3" s="932"/>
      <c r="AG3" s="932"/>
      <c r="AH3" s="932"/>
      <c r="AI3" s="932"/>
      <c r="AJ3" s="932"/>
      <c r="AK3" s="932"/>
      <c r="AL3" s="932"/>
      <c r="AM3" s="932"/>
      <c r="AN3" s="932"/>
      <c r="AO3" s="932"/>
      <c r="AP3" s="932"/>
      <c r="AQ3" s="932"/>
      <c r="AR3" s="932"/>
      <c r="AS3" s="932"/>
      <c r="AT3" s="932"/>
      <c r="AU3" s="932"/>
      <c r="AV3" s="932"/>
      <c r="AW3" s="932"/>
      <c r="AX3" s="932"/>
      <c r="AY3" s="932"/>
      <c r="AZ3" s="932"/>
      <c r="BA3" s="932"/>
      <c r="BB3" s="932"/>
      <c r="BC3" s="932"/>
      <c r="BD3" s="932"/>
      <c r="BE3" s="932"/>
      <c r="BF3" s="932"/>
      <c r="BG3" s="932"/>
      <c r="BH3" s="932"/>
      <c r="BI3" s="932"/>
      <c r="BJ3" s="932"/>
      <c r="BK3" s="932"/>
    </row>
    <row r="4" spans="2:63" ht="12.75" x14ac:dyDescent="0.15">
      <c r="B4" s="933" t="s">
        <v>1881</v>
      </c>
      <c r="C4" s="933"/>
      <c r="D4" s="933"/>
      <c r="E4" s="933"/>
      <c r="F4" s="933"/>
      <c r="G4" s="933"/>
      <c r="H4" s="933"/>
      <c r="I4" s="933"/>
      <c r="J4" s="933"/>
      <c r="K4" s="933"/>
      <c r="L4" s="933"/>
      <c r="M4" s="933"/>
      <c r="N4" s="933"/>
      <c r="O4" s="933"/>
      <c r="P4" s="933"/>
      <c r="Q4" s="933"/>
      <c r="R4" s="933"/>
      <c r="S4" s="933"/>
      <c r="T4" s="933"/>
      <c r="U4" s="933"/>
      <c r="V4" s="933"/>
      <c r="W4" s="933"/>
      <c r="X4" s="933"/>
      <c r="Y4" s="933"/>
      <c r="Z4" s="933"/>
      <c r="AA4" s="933"/>
      <c r="AB4" s="933"/>
      <c r="AC4" s="933"/>
      <c r="AD4" s="933"/>
      <c r="AE4" s="933"/>
      <c r="AF4" s="933"/>
      <c r="AG4" s="933"/>
      <c r="AH4" s="933"/>
      <c r="AI4" s="933"/>
      <c r="AJ4" s="933"/>
      <c r="AK4" s="933"/>
      <c r="AL4" s="933"/>
      <c r="AM4" s="933"/>
      <c r="AN4" s="933"/>
      <c r="AO4" s="933"/>
      <c r="AP4" s="933"/>
      <c r="AQ4" s="933"/>
      <c r="AR4" s="933"/>
      <c r="AS4" s="933"/>
      <c r="AT4" s="933"/>
      <c r="AU4" s="933"/>
      <c r="AV4" s="933"/>
      <c r="AW4" s="933"/>
      <c r="AX4" s="933"/>
      <c r="AY4" s="933"/>
      <c r="AZ4" s="933"/>
      <c r="BA4" s="933"/>
      <c r="BB4" s="933"/>
      <c r="BC4" s="933"/>
      <c r="BD4" s="933"/>
      <c r="BE4" s="933"/>
      <c r="BF4" s="933"/>
      <c r="BG4" s="933"/>
      <c r="BH4" s="933"/>
      <c r="BI4" s="933"/>
      <c r="BJ4" s="933"/>
      <c r="BK4" s="933"/>
    </row>
    <row r="5" spans="2:63" ht="12.75" x14ac:dyDescent="0.15">
      <c r="B5" s="933" t="s">
        <v>1882</v>
      </c>
      <c r="C5" s="933"/>
      <c r="D5" s="933"/>
      <c r="E5" s="933"/>
      <c r="F5" s="933"/>
      <c r="G5" s="933"/>
      <c r="H5" s="933"/>
      <c r="I5" s="933"/>
      <c r="J5" s="933"/>
      <c r="K5" s="933"/>
      <c r="L5" s="933"/>
      <c r="M5" s="933"/>
      <c r="N5" s="933"/>
      <c r="O5" s="933"/>
      <c r="P5" s="933"/>
      <c r="Q5" s="933"/>
      <c r="R5" s="933"/>
      <c r="S5" s="933"/>
      <c r="T5" s="933"/>
      <c r="U5" s="933"/>
      <c r="V5" s="933"/>
      <c r="W5" s="933"/>
      <c r="X5" s="933"/>
      <c r="Y5" s="933"/>
      <c r="Z5" s="933"/>
      <c r="AA5" s="933"/>
      <c r="AB5" s="933"/>
      <c r="AC5" s="933"/>
      <c r="AD5" s="933"/>
      <c r="AE5" s="933"/>
      <c r="AF5" s="933"/>
      <c r="AG5" s="933"/>
      <c r="AH5" s="933"/>
      <c r="AI5" s="933"/>
      <c r="AJ5" s="933"/>
      <c r="AK5" s="933"/>
      <c r="AL5" s="933"/>
      <c r="AM5" s="933"/>
      <c r="AN5" s="933"/>
      <c r="AO5" s="933"/>
      <c r="AP5" s="933"/>
      <c r="AQ5" s="933"/>
      <c r="AR5" s="933"/>
      <c r="AS5" s="933"/>
      <c r="AT5" s="933"/>
      <c r="AU5" s="933"/>
      <c r="AV5" s="933"/>
      <c r="AW5" s="933"/>
      <c r="AX5" s="933"/>
      <c r="AY5" s="933"/>
      <c r="AZ5" s="933"/>
      <c r="BA5" s="933"/>
      <c r="BB5" s="933"/>
      <c r="BC5" s="933"/>
      <c r="BD5" s="933"/>
      <c r="BE5" s="933"/>
      <c r="BF5" s="933"/>
      <c r="BG5" s="933"/>
      <c r="BH5" s="933"/>
      <c r="BI5" s="933"/>
      <c r="BJ5" s="933"/>
      <c r="BK5" s="933"/>
    </row>
    <row r="6" spans="2:63" ht="12.75" x14ac:dyDescent="0.15">
      <c r="B6" s="933" t="s">
        <v>1883</v>
      </c>
      <c r="C6" s="933"/>
      <c r="D6" s="933"/>
      <c r="E6" s="933"/>
      <c r="F6" s="933"/>
      <c r="G6" s="933"/>
      <c r="H6" s="933"/>
      <c r="I6" s="933"/>
      <c r="J6" s="933"/>
      <c r="K6" s="933"/>
      <c r="L6" s="933"/>
      <c r="M6" s="933"/>
      <c r="N6" s="933"/>
      <c r="O6" s="933"/>
      <c r="P6" s="933"/>
      <c r="Q6" s="933"/>
      <c r="R6" s="933"/>
      <c r="S6" s="933"/>
      <c r="T6" s="933"/>
      <c r="U6" s="933"/>
      <c r="V6" s="933"/>
      <c r="W6" s="933"/>
      <c r="X6" s="933"/>
      <c r="Y6" s="933"/>
      <c r="Z6" s="933"/>
      <c r="AA6" s="933"/>
      <c r="AB6" s="933"/>
      <c r="AC6" s="933"/>
      <c r="AD6" s="933"/>
      <c r="AE6" s="933"/>
      <c r="AF6" s="933"/>
      <c r="AG6" s="933"/>
      <c r="AH6" s="933"/>
      <c r="AI6" s="933"/>
      <c r="AJ6" s="933"/>
      <c r="AK6" s="933"/>
      <c r="AL6" s="933"/>
      <c r="AM6" s="933"/>
      <c r="AN6" s="933"/>
      <c r="AO6" s="933"/>
      <c r="AP6" s="933"/>
      <c r="AQ6" s="933"/>
      <c r="AR6" s="933"/>
      <c r="AS6" s="933"/>
      <c r="AT6" s="933"/>
      <c r="AU6" s="933"/>
      <c r="AV6" s="933"/>
      <c r="AW6" s="933"/>
      <c r="AX6" s="933"/>
      <c r="AY6" s="933"/>
      <c r="AZ6" s="933"/>
      <c r="BA6" s="933"/>
      <c r="BB6" s="933"/>
      <c r="BC6" s="933"/>
      <c r="BD6" s="933"/>
      <c r="BE6" s="933"/>
      <c r="BF6" s="933"/>
      <c r="BG6" s="933"/>
      <c r="BH6" s="933"/>
      <c r="BI6" s="933"/>
      <c r="BJ6" s="933"/>
      <c r="BK6" s="933"/>
    </row>
    <row r="7" spans="2:63" ht="12.75" x14ac:dyDescent="0.15">
      <c r="B7" s="940" t="s">
        <v>1884</v>
      </c>
      <c r="C7" s="940"/>
      <c r="D7" s="940"/>
      <c r="E7" s="940"/>
      <c r="F7" s="940"/>
      <c r="G7" s="940"/>
      <c r="H7" s="940"/>
      <c r="I7" s="940"/>
      <c r="J7" s="940"/>
      <c r="K7" s="940"/>
      <c r="L7" s="940"/>
      <c r="M7" s="940"/>
      <c r="N7" s="940"/>
      <c r="O7" s="940"/>
      <c r="P7" s="940"/>
      <c r="Q7" s="940"/>
      <c r="R7" s="940"/>
      <c r="S7" s="940"/>
      <c r="T7" s="940"/>
      <c r="U7" s="940"/>
      <c r="V7" s="940"/>
      <c r="W7" s="940"/>
      <c r="X7" s="940"/>
      <c r="Y7" s="940"/>
      <c r="Z7" s="940"/>
      <c r="AA7" s="940"/>
      <c r="AB7" s="940"/>
      <c r="AC7" s="940"/>
      <c r="AD7" s="940"/>
      <c r="AE7" s="940"/>
      <c r="AF7" s="940"/>
      <c r="AG7" s="940"/>
      <c r="AH7" s="940"/>
      <c r="AI7" s="940"/>
      <c r="AJ7" s="940"/>
      <c r="AK7" s="940"/>
      <c r="AL7" s="940"/>
      <c r="AM7" s="940"/>
      <c r="AN7" s="940"/>
      <c r="AO7" s="940"/>
      <c r="AP7" s="940"/>
      <c r="AQ7" s="940"/>
      <c r="AR7" s="940"/>
      <c r="AS7" s="940"/>
      <c r="AT7" s="940"/>
      <c r="AU7" s="940"/>
      <c r="AV7" s="940"/>
      <c r="AW7" s="940"/>
      <c r="AX7" s="940"/>
      <c r="AY7" s="940"/>
      <c r="AZ7" s="940"/>
      <c r="BA7" s="940"/>
      <c r="BB7" s="940"/>
      <c r="BC7" s="940"/>
      <c r="BD7" s="940"/>
      <c r="BE7" s="940"/>
      <c r="BF7" s="940"/>
      <c r="BG7" s="940"/>
      <c r="BH7" s="940"/>
      <c r="BI7" s="940"/>
      <c r="BJ7" s="940"/>
      <c r="BK7" s="940"/>
    </row>
    <row r="8" spans="2:63" ht="12.75" x14ac:dyDescent="0.15">
      <c r="B8" s="941" t="s">
        <v>1885</v>
      </c>
      <c r="C8" s="941"/>
      <c r="D8" s="941"/>
      <c r="E8" s="941"/>
      <c r="F8" s="941"/>
      <c r="G8" s="941"/>
      <c r="H8" s="941"/>
      <c r="I8" s="941"/>
      <c r="J8" s="941"/>
      <c r="K8" s="941"/>
      <c r="L8" s="941"/>
      <c r="M8" s="941"/>
      <c r="N8" s="941"/>
      <c r="O8" s="941"/>
      <c r="P8" s="941"/>
      <c r="Q8" s="941"/>
      <c r="R8" s="941"/>
      <c r="S8" s="941"/>
      <c r="T8" s="941"/>
      <c r="U8" s="941"/>
      <c r="V8" s="941"/>
      <c r="W8" s="941"/>
      <c r="X8" s="941"/>
      <c r="Y8" s="941"/>
      <c r="Z8" s="941"/>
      <c r="AA8" s="941"/>
      <c r="AB8" s="941"/>
      <c r="AC8" s="941"/>
      <c r="AD8" s="941"/>
      <c r="AE8" s="941"/>
      <c r="AF8" s="941"/>
      <c r="AG8" s="941"/>
      <c r="AH8" s="941"/>
      <c r="AI8" s="941"/>
      <c r="AJ8" s="941"/>
      <c r="AK8" s="941"/>
      <c r="AL8" s="941"/>
      <c r="AM8" s="941"/>
      <c r="AN8" s="941"/>
      <c r="AO8" s="941"/>
      <c r="AP8" s="941"/>
      <c r="AQ8" s="941"/>
      <c r="AR8" s="941"/>
      <c r="AS8" s="941"/>
      <c r="AT8" s="941"/>
      <c r="AU8" s="941"/>
      <c r="AV8" s="941"/>
      <c r="AW8" s="941"/>
      <c r="AX8" s="941"/>
      <c r="AY8" s="941"/>
      <c r="AZ8" s="941"/>
      <c r="BA8" s="941"/>
      <c r="BB8" s="941"/>
      <c r="BC8" s="941"/>
      <c r="BD8" s="941"/>
      <c r="BE8" s="941"/>
      <c r="BF8" s="941"/>
      <c r="BG8" s="941"/>
      <c r="BH8" s="941"/>
      <c r="BI8" s="941"/>
      <c r="BJ8" s="941"/>
      <c r="BK8" s="941"/>
    </row>
    <row r="9" spans="2:63" ht="12.75" thickBot="1" x14ac:dyDescent="0.25">
      <c r="E9" s="221"/>
      <c r="F9" s="221"/>
      <c r="G9" s="221"/>
      <c r="H9" s="221"/>
      <c r="I9" s="221"/>
      <c r="J9" s="221"/>
      <c r="K9" s="221"/>
      <c r="L9" s="221"/>
      <c r="M9" s="221"/>
      <c r="N9" s="222"/>
      <c r="O9" s="223"/>
      <c r="P9" s="222"/>
      <c r="Q9" s="222"/>
      <c r="R9" s="222"/>
      <c r="S9" s="222"/>
      <c r="T9" s="224"/>
      <c r="U9" s="222"/>
      <c r="V9" s="222"/>
      <c r="W9" s="222"/>
      <c r="X9" s="222"/>
      <c r="Y9" s="222"/>
      <c r="Z9" s="225"/>
      <c r="AA9" s="225"/>
      <c r="AB9" s="222"/>
      <c r="AC9" s="224"/>
      <c r="AD9" s="222"/>
      <c r="AE9" s="222"/>
      <c r="AF9" s="222"/>
      <c r="AG9" s="222"/>
      <c r="AH9" s="222"/>
      <c r="AI9" s="222"/>
      <c r="AJ9" s="222"/>
      <c r="AK9" s="222"/>
      <c r="AL9" s="222"/>
      <c r="AM9" s="222"/>
      <c r="AN9" s="222"/>
      <c r="AO9" s="222"/>
      <c r="AP9" s="222"/>
      <c r="AQ9" s="226"/>
      <c r="AR9" s="226"/>
      <c r="AS9" s="226"/>
      <c r="AT9" s="226"/>
      <c r="AU9" s="226"/>
      <c r="AV9" s="226"/>
      <c r="AW9" s="226"/>
      <c r="AX9" s="226"/>
      <c r="AY9" s="226"/>
      <c r="AZ9" s="226"/>
      <c r="BA9" s="226"/>
      <c r="BB9" s="226"/>
      <c r="BC9" s="226"/>
      <c r="BD9" s="226"/>
      <c r="BE9" s="226"/>
      <c r="BF9" s="226"/>
      <c r="BG9" s="226"/>
      <c r="BH9" s="226"/>
      <c r="BI9" s="226"/>
      <c r="BJ9" s="226"/>
    </row>
    <row r="10" spans="2:63" ht="12.75" x14ac:dyDescent="0.15">
      <c r="B10" s="942" t="s">
        <v>1886</v>
      </c>
      <c r="C10" s="934" t="s">
        <v>9</v>
      </c>
      <c r="D10" s="934" t="s">
        <v>1887</v>
      </c>
      <c r="E10" s="934" t="s">
        <v>1888</v>
      </c>
      <c r="F10" s="934" t="s">
        <v>1889</v>
      </c>
      <c r="G10" s="934" t="s">
        <v>1890</v>
      </c>
      <c r="H10" s="934" t="s">
        <v>8</v>
      </c>
      <c r="I10" s="934" t="s">
        <v>1891</v>
      </c>
      <c r="J10" s="934" t="s">
        <v>1887</v>
      </c>
      <c r="K10" s="934" t="s">
        <v>1888</v>
      </c>
      <c r="L10" s="934" t="s">
        <v>1889</v>
      </c>
      <c r="M10" s="934" t="s">
        <v>1890</v>
      </c>
      <c r="N10" s="937" t="s">
        <v>10</v>
      </c>
      <c r="O10" s="934" t="s">
        <v>1891</v>
      </c>
      <c r="P10" s="934" t="s">
        <v>1887</v>
      </c>
      <c r="Q10" s="934" t="s">
        <v>1888</v>
      </c>
      <c r="R10" s="934" t="s">
        <v>1889</v>
      </c>
      <c r="S10" s="934" t="s">
        <v>1890</v>
      </c>
      <c r="T10" s="934" t="s">
        <v>11</v>
      </c>
      <c r="U10" s="934" t="s">
        <v>1891</v>
      </c>
      <c r="V10" s="934" t="s">
        <v>1887</v>
      </c>
      <c r="W10" s="934" t="s">
        <v>1888</v>
      </c>
      <c r="X10" s="934" t="s">
        <v>1889</v>
      </c>
      <c r="Y10" s="934" t="s">
        <v>1890</v>
      </c>
      <c r="Z10" s="934" t="s">
        <v>1892</v>
      </c>
      <c r="AA10" s="934" t="s">
        <v>1891</v>
      </c>
      <c r="AB10" s="934" t="s">
        <v>26</v>
      </c>
      <c r="AC10" s="934" t="s">
        <v>27</v>
      </c>
      <c r="AD10" s="964" t="s">
        <v>1893</v>
      </c>
      <c r="AE10" s="965"/>
      <c r="AF10" s="965"/>
      <c r="AG10" s="965"/>
      <c r="AH10" s="965"/>
      <c r="AI10" s="965"/>
      <c r="AJ10" s="965"/>
      <c r="AK10" s="965"/>
      <c r="AL10" s="965"/>
      <c r="AM10" s="965"/>
      <c r="AN10" s="965"/>
      <c r="AO10" s="966"/>
      <c r="AP10" s="937" t="s">
        <v>1894</v>
      </c>
      <c r="AQ10" s="967" t="s">
        <v>1895</v>
      </c>
      <c r="AR10" s="968"/>
      <c r="AS10" s="968"/>
      <c r="AT10" s="968"/>
      <c r="AU10" s="968"/>
      <c r="AV10" s="968"/>
      <c r="AW10" s="968"/>
      <c r="AX10" s="968"/>
      <c r="AY10" s="968"/>
      <c r="AZ10" s="968"/>
      <c r="BA10" s="968"/>
      <c r="BB10" s="968"/>
      <c r="BC10" s="968"/>
      <c r="BD10" s="968"/>
      <c r="BE10" s="968"/>
      <c r="BF10" s="968"/>
      <c r="BG10" s="968"/>
      <c r="BH10" s="968"/>
      <c r="BI10" s="968"/>
      <c r="BJ10" s="969"/>
      <c r="BK10" s="945" t="s">
        <v>25</v>
      </c>
    </row>
    <row r="11" spans="2:63" ht="12.75" x14ac:dyDescent="0.15">
      <c r="B11" s="943"/>
      <c r="C11" s="935"/>
      <c r="D11" s="935"/>
      <c r="E11" s="935"/>
      <c r="F11" s="935"/>
      <c r="G11" s="935"/>
      <c r="H11" s="935"/>
      <c r="I11" s="935"/>
      <c r="J11" s="935"/>
      <c r="K11" s="935"/>
      <c r="L11" s="935"/>
      <c r="M11" s="935"/>
      <c r="N11" s="938"/>
      <c r="O11" s="935"/>
      <c r="P11" s="935"/>
      <c r="Q11" s="935"/>
      <c r="R11" s="935"/>
      <c r="S11" s="935"/>
      <c r="T11" s="935"/>
      <c r="U11" s="935"/>
      <c r="V11" s="935"/>
      <c r="W11" s="935"/>
      <c r="X11" s="935"/>
      <c r="Y11" s="935"/>
      <c r="Z11" s="935"/>
      <c r="AA11" s="935"/>
      <c r="AB11" s="935"/>
      <c r="AC11" s="935"/>
      <c r="AD11" s="948">
        <v>2016</v>
      </c>
      <c r="AE11" s="949"/>
      <c r="AF11" s="950"/>
      <c r="AG11" s="948">
        <v>2017</v>
      </c>
      <c r="AH11" s="949"/>
      <c r="AI11" s="950"/>
      <c r="AJ11" s="948">
        <v>2018</v>
      </c>
      <c r="AK11" s="949"/>
      <c r="AL11" s="950"/>
      <c r="AM11" s="948">
        <v>2019</v>
      </c>
      <c r="AN11" s="949"/>
      <c r="AO11" s="950"/>
      <c r="AP11" s="938"/>
      <c r="AQ11" s="951">
        <v>2016</v>
      </c>
      <c r="AR11" s="952"/>
      <c r="AS11" s="952"/>
      <c r="AT11" s="953"/>
      <c r="AU11" s="951">
        <v>2017</v>
      </c>
      <c r="AV11" s="952"/>
      <c r="AW11" s="952"/>
      <c r="AX11" s="953"/>
      <c r="AY11" s="951">
        <v>2018</v>
      </c>
      <c r="AZ11" s="952"/>
      <c r="BA11" s="952"/>
      <c r="BB11" s="953"/>
      <c r="BC11" s="951">
        <v>2019</v>
      </c>
      <c r="BD11" s="952"/>
      <c r="BE11" s="952"/>
      <c r="BF11" s="953"/>
      <c r="BG11" s="951" t="s">
        <v>1896</v>
      </c>
      <c r="BH11" s="952"/>
      <c r="BI11" s="952"/>
      <c r="BJ11" s="953"/>
      <c r="BK11" s="946"/>
    </row>
    <row r="12" spans="2:63" x14ac:dyDescent="0.15">
      <c r="B12" s="943"/>
      <c r="C12" s="935"/>
      <c r="D12" s="935"/>
      <c r="E12" s="935"/>
      <c r="F12" s="935"/>
      <c r="G12" s="935"/>
      <c r="H12" s="935"/>
      <c r="I12" s="935"/>
      <c r="J12" s="935"/>
      <c r="K12" s="935"/>
      <c r="L12" s="935"/>
      <c r="M12" s="935"/>
      <c r="N12" s="938"/>
      <c r="O12" s="935"/>
      <c r="P12" s="935"/>
      <c r="Q12" s="935"/>
      <c r="R12" s="935"/>
      <c r="S12" s="935"/>
      <c r="T12" s="935"/>
      <c r="U12" s="935"/>
      <c r="V12" s="935"/>
      <c r="W12" s="935"/>
      <c r="X12" s="935"/>
      <c r="Y12" s="935"/>
      <c r="Z12" s="935"/>
      <c r="AA12" s="935"/>
      <c r="AB12" s="935"/>
      <c r="AC12" s="935"/>
      <c r="AD12" s="954" t="s">
        <v>1897</v>
      </c>
      <c r="AE12" s="954" t="s">
        <v>1898</v>
      </c>
      <c r="AF12" s="954" t="s">
        <v>1899</v>
      </c>
      <c r="AG12" s="954" t="s">
        <v>1897</v>
      </c>
      <c r="AH12" s="954" t="s">
        <v>1898</v>
      </c>
      <c r="AI12" s="954" t="s">
        <v>1899</v>
      </c>
      <c r="AJ12" s="954" t="s">
        <v>1897</v>
      </c>
      <c r="AK12" s="954" t="s">
        <v>1898</v>
      </c>
      <c r="AL12" s="954" t="s">
        <v>1899</v>
      </c>
      <c r="AM12" s="954" t="s">
        <v>1897</v>
      </c>
      <c r="AN12" s="954" t="s">
        <v>1898</v>
      </c>
      <c r="AO12" s="954" t="s">
        <v>1899</v>
      </c>
      <c r="AP12" s="938"/>
      <c r="AQ12" s="956" t="s">
        <v>1900</v>
      </c>
      <c r="AR12" s="956" t="s">
        <v>1901</v>
      </c>
      <c r="AS12" s="956" t="s">
        <v>1902</v>
      </c>
      <c r="AT12" s="956" t="s">
        <v>10</v>
      </c>
      <c r="AU12" s="956" t="s">
        <v>1900</v>
      </c>
      <c r="AV12" s="956" t="s">
        <v>1901</v>
      </c>
      <c r="AW12" s="956" t="s">
        <v>1902</v>
      </c>
      <c r="AX12" s="956" t="s">
        <v>10</v>
      </c>
      <c r="AY12" s="956" t="s">
        <v>1900</v>
      </c>
      <c r="AZ12" s="956" t="s">
        <v>1901</v>
      </c>
      <c r="BA12" s="956" t="s">
        <v>1902</v>
      </c>
      <c r="BB12" s="956" t="s">
        <v>10</v>
      </c>
      <c r="BC12" s="956" t="s">
        <v>1900</v>
      </c>
      <c r="BD12" s="956" t="s">
        <v>1901</v>
      </c>
      <c r="BE12" s="956" t="s">
        <v>1902</v>
      </c>
      <c r="BF12" s="956" t="s">
        <v>10</v>
      </c>
      <c r="BG12" s="956" t="s">
        <v>1900</v>
      </c>
      <c r="BH12" s="956" t="s">
        <v>1901</v>
      </c>
      <c r="BI12" s="956" t="s">
        <v>1902</v>
      </c>
      <c r="BJ12" s="956" t="s">
        <v>10</v>
      </c>
      <c r="BK12" s="946"/>
    </row>
    <row r="13" spans="2:63" ht="12" thickBot="1" x14ac:dyDescent="0.2">
      <c r="B13" s="944"/>
      <c r="C13" s="936"/>
      <c r="D13" s="936"/>
      <c r="E13" s="936"/>
      <c r="F13" s="936"/>
      <c r="G13" s="936"/>
      <c r="H13" s="936"/>
      <c r="I13" s="936"/>
      <c r="J13" s="936"/>
      <c r="K13" s="936"/>
      <c r="L13" s="936"/>
      <c r="M13" s="936"/>
      <c r="N13" s="939"/>
      <c r="O13" s="936"/>
      <c r="P13" s="936"/>
      <c r="Q13" s="936"/>
      <c r="R13" s="936"/>
      <c r="S13" s="936"/>
      <c r="T13" s="936"/>
      <c r="U13" s="936"/>
      <c r="V13" s="936"/>
      <c r="W13" s="936"/>
      <c r="X13" s="936"/>
      <c r="Y13" s="936"/>
      <c r="Z13" s="936"/>
      <c r="AA13" s="936"/>
      <c r="AB13" s="936"/>
      <c r="AC13" s="936"/>
      <c r="AD13" s="955"/>
      <c r="AE13" s="955"/>
      <c r="AF13" s="955"/>
      <c r="AG13" s="955"/>
      <c r="AH13" s="955"/>
      <c r="AI13" s="955"/>
      <c r="AJ13" s="955"/>
      <c r="AK13" s="955"/>
      <c r="AL13" s="955"/>
      <c r="AM13" s="955"/>
      <c r="AN13" s="955"/>
      <c r="AO13" s="955"/>
      <c r="AP13" s="939"/>
      <c r="AQ13" s="957"/>
      <c r="AR13" s="957"/>
      <c r="AS13" s="957"/>
      <c r="AT13" s="957"/>
      <c r="AU13" s="957"/>
      <c r="AV13" s="957"/>
      <c r="AW13" s="957"/>
      <c r="AX13" s="957"/>
      <c r="AY13" s="957"/>
      <c r="AZ13" s="957"/>
      <c r="BA13" s="957"/>
      <c r="BB13" s="957"/>
      <c r="BC13" s="957"/>
      <c r="BD13" s="957"/>
      <c r="BE13" s="957"/>
      <c r="BF13" s="957"/>
      <c r="BG13" s="957"/>
      <c r="BH13" s="957"/>
      <c r="BI13" s="957"/>
      <c r="BJ13" s="957"/>
      <c r="BK13" s="947"/>
    </row>
    <row r="14" spans="2:63" ht="39" hidden="1" thickBot="1" x14ac:dyDescent="0.2">
      <c r="B14" s="979" t="s">
        <v>1903</v>
      </c>
      <c r="C14" s="982">
        <v>0.52</v>
      </c>
      <c r="D14" s="985"/>
      <c r="E14" s="985"/>
      <c r="F14" s="985"/>
      <c r="G14" s="985"/>
      <c r="H14" s="988" t="s">
        <v>1904</v>
      </c>
      <c r="I14" s="973">
        <v>0.15</v>
      </c>
      <c r="J14" s="227"/>
      <c r="K14" s="227"/>
      <c r="L14" s="227"/>
      <c r="M14" s="227"/>
      <c r="N14" s="228" t="s">
        <v>1905</v>
      </c>
      <c r="O14" s="229">
        <v>0.04</v>
      </c>
      <c r="P14" s="227"/>
      <c r="Q14" s="227"/>
      <c r="R14" s="227"/>
      <c r="S14" s="227"/>
      <c r="T14" s="230"/>
      <c r="U14" s="229"/>
      <c r="V14" s="227"/>
      <c r="W14" s="227"/>
      <c r="X14" s="227"/>
      <c r="Y14" s="227"/>
      <c r="Z14" s="231" t="s">
        <v>1906</v>
      </c>
      <c r="AA14" s="232">
        <v>1</v>
      </c>
      <c r="AB14" s="231" t="s">
        <v>1907</v>
      </c>
      <c r="AC14" s="233">
        <v>0</v>
      </c>
      <c r="AD14" s="234"/>
      <c r="AE14" s="235"/>
      <c r="AF14" s="236"/>
      <c r="AG14" s="234"/>
      <c r="AH14" s="234"/>
      <c r="AI14" s="237"/>
      <c r="AJ14" s="234"/>
      <c r="AK14" s="234"/>
      <c r="AL14" s="237"/>
      <c r="AM14" s="234"/>
      <c r="AN14" s="235"/>
      <c r="AO14" s="236"/>
      <c r="AP14" s="238" t="s">
        <v>1908</v>
      </c>
      <c r="AQ14" s="239"/>
      <c r="AR14" s="240"/>
      <c r="AS14" s="241"/>
      <c r="AT14" s="241"/>
      <c r="AU14" s="239"/>
      <c r="AV14" s="240"/>
      <c r="AW14" s="242"/>
      <c r="AX14" s="242"/>
      <c r="AY14" s="239"/>
      <c r="AZ14" s="240"/>
      <c r="BA14" s="242"/>
      <c r="BB14" s="242"/>
      <c r="BC14" s="239"/>
      <c r="BD14" s="240"/>
      <c r="BE14" s="242"/>
      <c r="BF14" s="242"/>
      <c r="BG14" s="239"/>
      <c r="BH14" s="240"/>
      <c r="BI14" s="242"/>
      <c r="BJ14" s="242"/>
      <c r="BK14" s="243"/>
    </row>
    <row r="15" spans="2:63" ht="39" hidden="1" thickBot="1" x14ac:dyDescent="0.2">
      <c r="B15" s="980"/>
      <c r="C15" s="983"/>
      <c r="D15" s="986"/>
      <c r="E15" s="986"/>
      <c r="F15" s="986"/>
      <c r="G15" s="986"/>
      <c r="H15" s="989"/>
      <c r="I15" s="974"/>
      <c r="J15" s="244"/>
      <c r="K15" s="244"/>
      <c r="L15" s="244"/>
      <c r="M15" s="244"/>
      <c r="N15" s="961" t="s">
        <v>1909</v>
      </c>
      <c r="O15" s="958">
        <v>0.2</v>
      </c>
      <c r="P15" s="244"/>
      <c r="Q15" s="244"/>
      <c r="R15" s="244"/>
      <c r="S15" s="244"/>
      <c r="T15" s="961" t="s">
        <v>1910</v>
      </c>
      <c r="U15" s="958">
        <v>0.9</v>
      </c>
      <c r="V15" s="244"/>
      <c r="W15" s="244"/>
      <c r="X15" s="244"/>
      <c r="Y15" s="244"/>
      <c r="Z15" s="245" t="s">
        <v>1911</v>
      </c>
      <c r="AA15" s="197">
        <v>0.7</v>
      </c>
      <c r="AB15" s="246" t="s">
        <v>1912</v>
      </c>
      <c r="AC15" s="247">
        <v>13</v>
      </c>
      <c r="AD15" s="248"/>
      <c r="AE15" s="249"/>
      <c r="AF15" s="250"/>
      <c r="AG15" s="248"/>
      <c r="AH15" s="248"/>
      <c r="AI15" s="251"/>
      <c r="AJ15" s="248"/>
      <c r="AK15" s="248"/>
      <c r="AL15" s="251"/>
      <c r="AM15" s="248"/>
      <c r="AN15" s="249"/>
      <c r="AO15" s="252"/>
      <c r="AP15" s="253" t="s">
        <v>1908</v>
      </c>
      <c r="AQ15" s="254"/>
      <c r="AR15" s="254"/>
      <c r="AS15" s="255"/>
      <c r="AT15" s="255"/>
      <c r="AU15" s="254"/>
      <c r="AV15" s="254"/>
      <c r="AW15" s="255"/>
      <c r="AX15" s="255"/>
      <c r="AY15" s="254"/>
      <c r="AZ15" s="254"/>
      <c r="BA15" s="255"/>
      <c r="BB15" s="255"/>
      <c r="BC15" s="254"/>
      <c r="BD15" s="254"/>
      <c r="BE15" s="255"/>
      <c r="BF15" s="255"/>
      <c r="BG15" s="254"/>
      <c r="BH15" s="254"/>
      <c r="BI15" s="255"/>
      <c r="BJ15" s="255"/>
      <c r="BK15" s="256"/>
    </row>
    <row r="16" spans="2:63" ht="51.75" hidden="1" thickBot="1" x14ac:dyDescent="0.2">
      <c r="B16" s="980"/>
      <c r="C16" s="983"/>
      <c r="D16" s="986"/>
      <c r="E16" s="986"/>
      <c r="F16" s="986"/>
      <c r="G16" s="986"/>
      <c r="H16" s="989"/>
      <c r="I16" s="974"/>
      <c r="J16" s="244"/>
      <c r="K16" s="244"/>
      <c r="L16" s="244"/>
      <c r="M16" s="244"/>
      <c r="N16" s="962"/>
      <c r="O16" s="959"/>
      <c r="P16" s="244"/>
      <c r="Q16" s="244"/>
      <c r="R16" s="244"/>
      <c r="S16" s="244"/>
      <c r="T16" s="962"/>
      <c r="U16" s="959"/>
      <c r="V16" s="244"/>
      <c r="W16" s="244"/>
      <c r="X16" s="244"/>
      <c r="Y16" s="244"/>
      <c r="Z16" s="245" t="s">
        <v>1913</v>
      </c>
      <c r="AA16" s="197">
        <v>0.1</v>
      </c>
      <c r="AB16" s="257" t="s">
        <v>1914</v>
      </c>
      <c r="AC16" s="258">
        <v>13</v>
      </c>
      <c r="AD16" s="259"/>
      <c r="AE16" s="260"/>
      <c r="AF16" s="250"/>
      <c r="AG16" s="259"/>
      <c r="AH16" s="259"/>
      <c r="AI16" s="261"/>
      <c r="AJ16" s="259"/>
      <c r="AK16" s="259"/>
      <c r="AL16" s="261"/>
      <c r="AM16" s="259"/>
      <c r="AN16" s="260"/>
      <c r="AO16" s="262"/>
      <c r="AP16" s="253" t="s">
        <v>1908</v>
      </c>
      <c r="AQ16" s="263"/>
      <c r="AR16" s="263"/>
      <c r="AS16" s="264"/>
      <c r="AT16" s="265"/>
      <c r="AU16" s="263"/>
      <c r="AV16" s="263"/>
      <c r="AW16" s="264"/>
      <c r="AX16" s="265"/>
      <c r="AY16" s="263"/>
      <c r="AZ16" s="263"/>
      <c r="BA16" s="264"/>
      <c r="BB16" s="265"/>
      <c r="BC16" s="263"/>
      <c r="BD16" s="263"/>
      <c r="BE16" s="264"/>
      <c r="BF16" s="265"/>
      <c r="BG16" s="263"/>
      <c r="BH16" s="263"/>
      <c r="BI16" s="264"/>
      <c r="BJ16" s="265"/>
      <c r="BK16" s="266"/>
    </row>
    <row r="17" spans="2:63" ht="26.25" hidden="1" thickBot="1" x14ac:dyDescent="0.2">
      <c r="B17" s="980"/>
      <c r="C17" s="983"/>
      <c r="D17" s="986"/>
      <c r="E17" s="986"/>
      <c r="F17" s="986"/>
      <c r="G17" s="986"/>
      <c r="H17" s="989"/>
      <c r="I17" s="974"/>
      <c r="J17" s="244"/>
      <c r="K17" s="244"/>
      <c r="L17" s="244"/>
      <c r="M17" s="244"/>
      <c r="N17" s="962"/>
      <c r="O17" s="959"/>
      <c r="P17" s="244"/>
      <c r="Q17" s="244"/>
      <c r="R17" s="244"/>
      <c r="S17" s="244"/>
      <c r="T17" s="963"/>
      <c r="U17" s="960"/>
      <c r="V17" s="244"/>
      <c r="W17" s="244"/>
      <c r="X17" s="244"/>
      <c r="Y17" s="244"/>
      <c r="Z17" s="245" t="s">
        <v>1915</v>
      </c>
      <c r="AA17" s="197">
        <v>0.2</v>
      </c>
      <c r="AB17" s="257" t="s">
        <v>1916</v>
      </c>
      <c r="AC17" s="247">
        <v>26</v>
      </c>
      <c r="AD17" s="259"/>
      <c r="AE17" s="260"/>
      <c r="AF17" s="250"/>
      <c r="AG17" s="259"/>
      <c r="AH17" s="259"/>
      <c r="AI17" s="261"/>
      <c r="AJ17" s="259"/>
      <c r="AK17" s="259"/>
      <c r="AL17" s="261"/>
      <c r="AM17" s="259"/>
      <c r="AN17" s="260"/>
      <c r="AO17" s="262"/>
      <c r="AP17" s="253" t="s">
        <v>1908</v>
      </c>
      <c r="AQ17" s="263"/>
      <c r="AR17" s="263"/>
      <c r="AS17" s="264"/>
      <c r="AT17" s="265"/>
      <c r="AU17" s="263"/>
      <c r="AV17" s="263"/>
      <c r="AW17" s="264"/>
      <c r="AX17" s="265"/>
      <c r="AY17" s="263"/>
      <c r="AZ17" s="263"/>
      <c r="BA17" s="264"/>
      <c r="BB17" s="265"/>
      <c r="BC17" s="263"/>
      <c r="BD17" s="263"/>
      <c r="BE17" s="264"/>
      <c r="BF17" s="265"/>
      <c r="BG17" s="263"/>
      <c r="BH17" s="263"/>
      <c r="BI17" s="264"/>
      <c r="BJ17" s="265"/>
      <c r="BK17" s="266"/>
    </row>
    <row r="18" spans="2:63" ht="26.25" hidden="1" thickBot="1" x14ac:dyDescent="0.2">
      <c r="B18" s="980"/>
      <c r="C18" s="983"/>
      <c r="D18" s="986"/>
      <c r="E18" s="986"/>
      <c r="F18" s="986"/>
      <c r="G18" s="986"/>
      <c r="H18" s="989"/>
      <c r="I18" s="974"/>
      <c r="J18" s="244"/>
      <c r="K18" s="244"/>
      <c r="L18" s="244"/>
      <c r="M18" s="244"/>
      <c r="N18" s="963"/>
      <c r="O18" s="960"/>
      <c r="P18" s="244"/>
      <c r="Q18" s="244"/>
      <c r="R18" s="244"/>
      <c r="S18" s="244"/>
      <c r="T18" s="267" t="s">
        <v>1917</v>
      </c>
      <c r="U18" s="268">
        <v>0.1</v>
      </c>
      <c r="V18" s="244"/>
      <c r="W18" s="244"/>
      <c r="X18" s="244"/>
      <c r="Y18" s="244"/>
      <c r="Z18" s="245" t="s">
        <v>1918</v>
      </c>
      <c r="AA18" s="197">
        <v>1</v>
      </c>
      <c r="AB18" s="246" t="s">
        <v>1919</v>
      </c>
      <c r="AC18" s="247">
        <v>0</v>
      </c>
      <c r="AD18" s="259"/>
      <c r="AE18" s="260"/>
      <c r="AF18" s="269"/>
      <c r="AG18" s="259"/>
      <c r="AH18" s="259"/>
      <c r="AI18" s="261"/>
      <c r="AJ18" s="259"/>
      <c r="AK18" s="259"/>
      <c r="AL18" s="261"/>
      <c r="AM18" s="259"/>
      <c r="AN18" s="260"/>
      <c r="AO18" s="262"/>
      <c r="AP18" s="253" t="s">
        <v>1908</v>
      </c>
      <c r="AQ18" s="254"/>
      <c r="AR18" s="254"/>
      <c r="AS18" s="264"/>
      <c r="AT18" s="265"/>
      <c r="AU18" s="254"/>
      <c r="AV18" s="254"/>
      <c r="AW18" s="264"/>
      <c r="AX18" s="265"/>
      <c r="AY18" s="254"/>
      <c r="AZ18" s="254"/>
      <c r="BA18" s="264"/>
      <c r="BB18" s="265"/>
      <c r="BC18" s="254"/>
      <c r="BD18" s="254"/>
      <c r="BE18" s="264"/>
      <c r="BF18" s="265"/>
      <c r="BG18" s="254"/>
      <c r="BH18" s="254"/>
      <c r="BI18" s="264"/>
      <c r="BJ18" s="265"/>
      <c r="BK18" s="266"/>
    </row>
    <row r="19" spans="2:63" ht="26.25" hidden="1" thickBot="1" x14ac:dyDescent="0.2">
      <c r="B19" s="980"/>
      <c r="C19" s="983"/>
      <c r="D19" s="986"/>
      <c r="E19" s="986"/>
      <c r="F19" s="986"/>
      <c r="G19" s="986"/>
      <c r="H19" s="989"/>
      <c r="I19" s="974"/>
      <c r="J19" s="244"/>
      <c r="K19" s="244"/>
      <c r="L19" s="244"/>
      <c r="M19" s="244"/>
      <c r="N19" s="961" t="s">
        <v>1920</v>
      </c>
      <c r="O19" s="958">
        <v>0.25</v>
      </c>
      <c r="P19" s="244"/>
      <c r="Q19" s="244"/>
      <c r="R19" s="244"/>
      <c r="S19" s="244"/>
      <c r="T19" s="961" t="s">
        <v>1921</v>
      </c>
      <c r="U19" s="958">
        <v>0.25</v>
      </c>
      <c r="V19" s="244"/>
      <c r="W19" s="244"/>
      <c r="X19" s="244"/>
      <c r="Y19" s="244"/>
      <c r="Z19" s="245" t="s">
        <v>1922</v>
      </c>
      <c r="AA19" s="197">
        <v>0.5</v>
      </c>
      <c r="AB19" s="270" t="s">
        <v>1923</v>
      </c>
      <c r="AC19" s="271">
        <v>0</v>
      </c>
      <c r="AD19" s="259"/>
      <c r="AE19" s="260"/>
      <c r="AF19" s="250"/>
      <c r="AG19" s="259"/>
      <c r="AH19" s="259"/>
      <c r="AI19" s="261"/>
      <c r="AJ19" s="259"/>
      <c r="AK19" s="259"/>
      <c r="AL19" s="261"/>
      <c r="AM19" s="259"/>
      <c r="AN19" s="260"/>
      <c r="AO19" s="262"/>
      <c r="AP19" s="253" t="s">
        <v>1908</v>
      </c>
      <c r="AQ19" s="254"/>
      <c r="AR19" s="254"/>
      <c r="AS19" s="264"/>
      <c r="AT19" s="265"/>
      <c r="AU19" s="254"/>
      <c r="AV19" s="254"/>
      <c r="AW19" s="264"/>
      <c r="AX19" s="265"/>
      <c r="AY19" s="254"/>
      <c r="AZ19" s="254"/>
      <c r="BA19" s="264"/>
      <c r="BB19" s="265"/>
      <c r="BC19" s="254"/>
      <c r="BD19" s="254"/>
      <c r="BE19" s="264"/>
      <c r="BF19" s="265"/>
      <c r="BG19" s="254"/>
      <c r="BH19" s="254"/>
      <c r="BI19" s="264"/>
      <c r="BJ19" s="265"/>
      <c r="BK19" s="266"/>
    </row>
    <row r="20" spans="2:63" ht="64.5" hidden="1" thickBot="1" x14ac:dyDescent="0.2">
      <c r="B20" s="980"/>
      <c r="C20" s="983"/>
      <c r="D20" s="986"/>
      <c r="E20" s="986"/>
      <c r="F20" s="986"/>
      <c r="G20" s="986"/>
      <c r="H20" s="989"/>
      <c r="I20" s="974"/>
      <c r="J20" s="244"/>
      <c r="K20" s="244"/>
      <c r="L20" s="244"/>
      <c r="M20" s="244"/>
      <c r="N20" s="962"/>
      <c r="O20" s="959"/>
      <c r="P20" s="244"/>
      <c r="Q20" s="244"/>
      <c r="R20" s="244"/>
      <c r="S20" s="244"/>
      <c r="T20" s="963"/>
      <c r="U20" s="960"/>
      <c r="V20" s="244"/>
      <c r="W20" s="244"/>
      <c r="X20" s="244"/>
      <c r="Y20" s="244"/>
      <c r="Z20" s="245" t="s">
        <v>1924</v>
      </c>
      <c r="AA20" s="197">
        <v>0.5</v>
      </c>
      <c r="AB20" s="270" t="s">
        <v>1925</v>
      </c>
      <c r="AC20" s="272">
        <v>13</v>
      </c>
      <c r="AD20" s="273"/>
      <c r="AE20" s="274"/>
      <c r="AF20" s="250"/>
      <c r="AG20" s="273"/>
      <c r="AH20" s="273"/>
      <c r="AI20" s="261"/>
      <c r="AJ20" s="273"/>
      <c r="AK20" s="273"/>
      <c r="AL20" s="261"/>
      <c r="AM20" s="273"/>
      <c r="AN20" s="274"/>
      <c r="AO20" s="262"/>
      <c r="AP20" s="253" t="s">
        <v>1908</v>
      </c>
      <c r="AQ20" s="254"/>
      <c r="AR20" s="254"/>
      <c r="AS20" s="264"/>
      <c r="AT20" s="265"/>
      <c r="AU20" s="254"/>
      <c r="AV20" s="254"/>
      <c r="AW20" s="264"/>
      <c r="AX20" s="265"/>
      <c r="AY20" s="254"/>
      <c r="AZ20" s="254"/>
      <c r="BA20" s="264"/>
      <c r="BB20" s="265"/>
      <c r="BC20" s="254"/>
      <c r="BD20" s="254"/>
      <c r="BE20" s="264"/>
      <c r="BF20" s="265"/>
      <c r="BG20" s="254"/>
      <c r="BH20" s="254"/>
      <c r="BI20" s="264"/>
      <c r="BJ20" s="265"/>
      <c r="BK20" s="266"/>
    </row>
    <row r="21" spans="2:63" ht="26.25" hidden="1" thickBot="1" x14ac:dyDescent="0.2">
      <c r="B21" s="980"/>
      <c r="C21" s="983"/>
      <c r="D21" s="986"/>
      <c r="E21" s="986"/>
      <c r="F21" s="986"/>
      <c r="G21" s="986"/>
      <c r="H21" s="989"/>
      <c r="I21" s="974"/>
      <c r="J21" s="244"/>
      <c r="K21" s="244"/>
      <c r="L21" s="244"/>
      <c r="M21" s="244"/>
      <c r="N21" s="962"/>
      <c r="O21" s="959"/>
      <c r="P21" s="244"/>
      <c r="Q21" s="244"/>
      <c r="R21" s="244"/>
      <c r="S21" s="244"/>
      <c r="T21" s="961" t="s">
        <v>1926</v>
      </c>
      <c r="U21" s="958">
        <v>0.45</v>
      </c>
      <c r="V21" s="244"/>
      <c r="W21" s="244"/>
      <c r="X21" s="244"/>
      <c r="Y21" s="244"/>
      <c r="Z21" s="245" t="s">
        <v>1927</v>
      </c>
      <c r="AA21" s="197">
        <v>0.4</v>
      </c>
      <c r="AB21" s="275" t="s">
        <v>1928</v>
      </c>
      <c r="AC21" s="197">
        <v>1</v>
      </c>
      <c r="AD21" s="276"/>
      <c r="AE21" s="277"/>
      <c r="AF21" s="250"/>
      <c r="AG21" s="276"/>
      <c r="AH21" s="276"/>
      <c r="AI21" s="278"/>
      <c r="AJ21" s="276"/>
      <c r="AK21" s="276"/>
      <c r="AL21" s="278"/>
      <c r="AM21" s="276"/>
      <c r="AN21" s="277"/>
      <c r="AO21" s="250"/>
      <c r="AP21" s="253" t="s">
        <v>1908</v>
      </c>
      <c r="AQ21" s="263"/>
      <c r="AR21" s="263"/>
      <c r="AS21" s="264"/>
      <c r="AT21" s="265"/>
      <c r="AU21" s="263"/>
      <c r="AV21" s="263"/>
      <c r="AW21" s="264"/>
      <c r="AX21" s="265"/>
      <c r="AY21" s="263"/>
      <c r="AZ21" s="263"/>
      <c r="BA21" s="264"/>
      <c r="BB21" s="265"/>
      <c r="BC21" s="263"/>
      <c r="BD21" s="263"/>
      <c r="BE21" s="264"/>
      <c r="BF21" s="265"/>
      <c r="BG21" s="263"/>
      <c r="BH21" s="263"/>
      <c r="BI21" s="264"/>
      <c r="BJ21" s="265"/>
      <c r="BK21" s="266"/>
    </row>
    <row r="22" spans="2:63" ht="39" hidden="1" thickBot="1" x14ac:dyDescent="0.2">
      <c r="B22" s="980"/>
      <c r="C22" s="983"/>
      <c r="D22" s="986"/>
      <c r="E22" s="986"/>
      <c r="F22" s="986"/>
      <c r="G22" s="986"/>
      <c r="H22" s="989"/>
      <c r="I22" s="974"/>
      <c r="J22" s="244"/>
      <c r="K22" s="244"/>
      <c r="L22" s="244"/>
      <c r="M22" s="244"/>
      <c r="N22" s="962"/>
      <c r="O22" s="959"/>
      <c r="P22" s="244"/>
      <c r="Q22" s="244"/>
      <c r="R22" s="244"/>
      <c r="S22" s="244"/>
      <c r="T22" s="962"/>
      <c r="U22" s="959"/>
      <c r="V22" s="244"/>
      <c r="W22" s="244"/>
      <c r="X22" s="244"/>
      <c r="Y22" s="244"/>
      <c r="Z22" s="245" t="s">
        <v>1929</v>
      </c>
      <c r="AA22" s="197">
        <v>0.2</v>
      </c>
      <c r="AB22" s="279" t="s">
        <v>1930</v>
      </c>
      <c r="AC22" s="280">
        <v>1030</v>
      </c>
      <c r="AD22" s="259"/>
      <c r="AE22" s="260"/>
      <c r="AF22" s="262"/>
      <c r="AG22" s="259"/>
      <c r="AH22" s="259"/>
      <c r="AI22" s="261"/>
      <c r="AJ22" s="259"/>
      <c r="AK22" s="259"/>
      <c r="AL22" s="261"/>
      <c r="AM22" s="259"/>
      <c r="AN22" s="260"/>
      <c r="AO22" s="262"/>
      <c r="AP22" s="253" t="s">
        <v>1908</v>
      </c>
      <c r="AQ22" s="263"/>
      <c r="AR22" s="263"/>
      <c r="AS22" s="264"/>
      <c r="AT22" s="265"/>
      <c r="AU22" s="263"/>
      <c r="AV22" s="263"/>
      <c r="AW22" s="264"/>
      <c r="AX22" s="265"/>
      <c r="AY22" s="263"/>
      <c r="AZ22" s="263"/>
      <c r="BA22" s="264"/>
      <c r="BB22" s="265"/>
      <c r="BC22" s="263"/>
      <c r="BD22" s="263"/>
      <c r="BE22" s="264"/>
      <c r="BF22" s="265"/>
      <c r="BG22" s="263"/>
      <c r="BH22" s="263"/>
      <c r="BI22" s="264"/>
      <c r="BJ22" s="265"/>
      <c r="BK22" s="266"/>
    </row>
    <row r="23" spans="2:63" ht="39" hidden="1" thickBot="1" x14ac:dyDescent="0.2">
      <c r="B23" s="980"/>
      <c r="C23" s="983"/>
      <c r="D23" s="986"/>
      <c r="E23" s="986"/>
      <c r="F23" s="986"/>
      <c r="G23" s="986"/>
      <c r="H23" s="989"/>
      <c r="I23" s="974"/>
      <c r="J23" s="244"/>
      <c r="K23" s="244"/>
      <c r="L23" s="244"/>
      <c r="M23" s="244"/>
      <c r="N23" s="962"/>
      <c r="O23" s="959"/>
      <c r="P23" s="244"/>
      <c r="Q23" s="244"/>
      <c r="R23" s="244"/>
      <c r="S23" s="244"/>
      <c r="T23" s="962"/>
      <c r="U23" s="959"/>
      <c r="V23" s="244"/>
      <c r="W23" s="244"/>
      <c r="X23" s="244"/>
      <c r="Y23" s="244"/>
      <c r="Z23" s="245" t="s">
        <v>1931</v>
      </c>
      <c r="AA23" s="197">
        <v>0.05</v>
      </c>
      <c r="AB23" s="281" t="s">
        <v>1932</v>
      </c>
      <c r="AC23" s="247">
        <v>1</v>
      </c>
      <c r="AD23" s="259"/>
      <c r="AE23" s="282"/>
      <c r="AF23" s="250"/>
      <c r="AG23" s="259"/>
      <c r="AH23" s="283"/>
      <c r="AI23" s="251"/>
      <c r="AJ23" s="259"/>
      <c r="AK23" s="283"/>
      <c r="AL23" s="251"/>
      <c r="AM23" s="259"/>
      <c r="AN23" s="282"/>
      <c r="AO23" s="252"/>
      <c r="AP23" s="253" t="s">
        <v>1908</v>
      </c>
      <c r="AQ23" s="263"/>
      <c r="AR23" s="263"/>
      <c r="AS23" s="264"/>
      <c r="AT23" s="265"/>
      <c r="AU23" s="263"/>
      <c r="AV23" s="263"/>
      <c r="AW23" s="264"/>
      <c r="AX23" s="265"/>
      <c r="AY23" s="263"/>
      <c r="AZ23" s="263"/>
      <c r="BA23" s="264"/>
      <c r="BB23" s="265"/>
      <c r="BC23" s="263"/>
      <c r="BD23" s="263"/>
      <c r="BE23" s="264"/>
      <c r="BF23" s="265"/>
      <c r="BG23" s="263"/>
      <c r="BH23" s="263"/>
      <c r="BI23" s="264"/>
      <c r="BJ23" s="265"/>
      <c r="BK23" s="266"/>
    </row>
    <row r="24" spans="2:63" ht="26.25" hidden="1" thickBot="1" x14ac:dyDescent="0.2">
      <c r="B24" s="980"/>
      <c r="C24" s="983"/>
      <c r="D24" s="986"/>
      <c r="E24" s="986"/>
      <c r="F24" s="986"/>
      <c r="G24" s="986"/>
      <c r="H24" s="989"/>
      <c r="I24" s="974"/>
      <c r="J24" s="244"/>
      <c r="K24" s="244"/>
      <c r="L24" s="244"/>
      <c r="M24" s="244"/>
      <c r="N24" s="962"/>
      <c r="O24" s="959"/>
      <c r="P24" s="244"/>
      <c r="Q24" s="244"/>
      <c r="R24" s="244"/>
      <c r="S24" s="244"/>
      <c r="T24" s="962"/>
      <c r="U24" s="959"/>
      <c r="V24" s="244"/>
      <c r="W24" s="244"/>
      <c r="X24" s="244"/>
      <c r="Y24" s="244"/>
      <c r="Z24" s="284" t="s">
        <v>1933</v>
      </c>
      <c r="AA24" s="285">
        <v>0.3</v>
      </c>
      <c r="AB24" s="257" t="s">
        <v>1934</v>
      </c>
      <c r="AC24" s="247">
        <v>13</v>
      </c>
      <c r="AD24" s="286"/>
      <c r="AE24" s="287"/>
      <c r="AF24" s="288"/>
      <c r="AG24" s="286"/>
      <c r="AH24" s="286"/>
      <c r="AI24" s="289"/>
      <c r="AJ24" s="286"/>
      <c r="AK24" s="286"/>
      <c r="AL24" s="289"/>
      <c r="AM24" s="286"/>
      <c r="AN24" s="287"/>
      <c r="AO24" s="290"/>
      <c r="AP24" s="253" t="s">
        <v>1908</v>
      </c>
      <c r="AQ24" s="263"/>
      <c r="AR24" s="263"/>
      <c r="AS24" s="264"/>
      <c r="AT24" s="265"/>
      <c r="AU24" s="263"/>
      <c r="AV24" s="263"/>
      <c r="AW24" s="264"/>
      <c r="AX24" s="265"/>
      <c r="AY24" s="263"/>
      <c r="AZ24" s="263"/>
      <c r="BA24" s="264"/>
      <c r="BB24" s="265"/>
      <c r="BC24" s="263"/>
      <c r="BD24" s="263"/>
      <c r="BE24" s="264"/>
      <c r="BF24" s="265"/>
      <c r="BG24" s="263"/>
      <c r="BH24" s="263"/>
      <c r="BI24" s="264"/>
      <c r="BJ24" s="265"/>
      <c r="BK24" s="266"/>
    </row>
    <row r="25" spans="2:63" ht="26.25" hidden="1" thickBot="1" x14ac:dyDescent="0.2">
      <c r="B25" s="980"/>
      <c r="C25" s="983"/>
      <c r="D25" s="986"/>
      <c r="E25" s="986"/>
      <c r="F25" s="986"/>
      <c r="G25" s="986"/>
      <c r="H25" s="989"/>
      <c r="I25" s="974"/>
      <c r="J25" s="244"/>
      <c r="K25" s="244"/>
      <c r="L25" s="244"/>
      <c r="M25" s="244"/>
      <c r="N25" s="962"/>
      <c r="O25" s="959"/>
      <c r="P25" s="244"/>
      <c r="Q25" s="244"/>
      <c r="R25" s="244"/>
      <c r="S25" s="244"/>
      <c r="T25" s="963"/>
      <c r="U25" s="960"/>
      <c r="V25" s="244"/>
      <c r="W25" s="244"/>
      <c r="X25" s="244"/>
      <c r="Y25" s="244"/>
      <c r="Z25" s="284" t="s">
        <v>1935</v>
      </c>
      <c r="AA25" s="285">
        <v>0.05</v>
      </c>
      <c r="AB25" s="270" t="s">
        <v>1936</v>
      </c>
      <c r="AC25" s="291">
        <v>0</v>
      </c>
      <c r="AD25" s="273"/>
      <c r="AE25" s="274"/>
      <c r="AF25" s="250"/>
      <c r="AG25" s="273"/>
      <c r="AH25" s="273"/>
      <c r="AI25" s="292"/>
      <c r="AJ25" s="273"/>
      <c r="AK25" s="273"/>
      <c r="AL25" s="292"/>
      <c r="AM25" s="273"/>
      <c r="AN25" s="274"/>
      <c r="AO25" s="293"/>
      <c r="AP25" s="253" t="s">
        <v>1908</v>
      </c>
      <c r="AQ25" s="294"/>
      <c r="AR25" s="294"/>
      <c r="AS25" s="295"/>
      <c r="AT25" s="296"/>
      <c r="AU25" s="294"/>
      <c r="AV25" s="294"/>
      <c r="AW25" s="295"/>
      <c r="AX25" s="296"/>
      <c r="AY25" s="294"/>
      <c r="AZ25" s="294"/>
      <c r="BA25" s="295"/>
      <c r="BB25" s="296"/>
      <c r="BC25" s="294"/>
      <c r="BD25" s="294"/>
      <c r="BE25" s="295"/>
      <c r="BF25" s="296"/>
      <c r="BG25" s="294"/>
      <c r="BH25" s="294"/>
      <c r="BI25" s="295"/>
      <c r="BJ25" s="296"/>
      <c r="BK25" s="266"/>
    </row>
    <row r="26" spans="2:63" ht="39" hidden="1" thickBot="1" x14ac:dyDescent="0.2">
      <c r="B26" s="980"/>
      <c r="C26" s="983"/>
      <c r="D26" s="986"/>
      <c r="E26" s="986"/>
      <c r="F26" s="986"/>
      <c r="G26" s="986"/>
      <c r="H26" s="989"/>
      <c r="I26" s="974"/>
      <c r="J26" s="244"/>
      <c r="K26" s="244"/>
      <c r="L26" s="244"/>
      <c r="M26" s="244"/>
      <c r="N26" s="962"/>
      <c r="O26" s="959"/>
      <c r="P26" s="244"/>
      <c r="Q26" s="244"/>
      <c r="R26" s="244"/>
      <c r="S26" s="244"/>
      <c r="T26" s="267" t="s">
        <v>1937</v>
      </c>
      <c r="U26" s="268">
        <v>0.15</v>
      </c>
      <c r="V26" s="244"/>
      <c r="W26" s="244"/>
      <c r="X26" s="244"/>
      <c r="Y26" s="244"/>
      <c r="Z26" s="245" t="s">
        <v>1938</v>
      </c>
      <c r="AA26" s="197">
        <v>1</v>
      </c>
      <c r="AB26" s="270" t="s">
        <v>1939</v>
      </c>
      <c r="AC26" s="272">
        <v>0</v>
      </c>
      <c r="AD26" s="273"/>
      <c r="AE26" s="274"/>
      <c r="AF26" s="250"/>
      <c r="AG26" s="273"/>
      <c r="AH26" s="273"/>
      <c r="AI26" s="292"/>
      <c r="AJ26" s="273"/>
      <c r="AK26" s="273"/>
      <c r="AL26" s="292"/>
      <c r="AM26" s="273"/>
      <c r="AN26" s="274"/>
      <c r="AO26" s="293"/>
      <c r="AP26" s="253" t="s">
        <v>1908</v>
      </c>
      <c r="AQ26" s="294"/>
      <c r="AR26" s="294"/>
      <c r="AS26" s="295"/>
      <c r="AT26" s="296"/>
      <c r="AU26" s="294"/>
      <c r="AV26" s="294"/>
      <c r="AW26" s="295"/>
      <c r="AX26" s="296"/>
      <c r="AY26" s="294"/>
      <c r="AZ26" s="294"/>
      <c r="BA26" s="295"/>
      <c r="BB26" s="296"/>
      <c r="BC26" s="294"/>
      <c r="BD26" s="294"/>
      <c r="BE26" s="295"/>
      <c r="BF26" s="296"/>
      <c r="BG26" s="294"/>
      <c r="BH26" s="294"/>
      <c r="BI26" s="295"/>
      <c r="BJ26" s="296"/>
      <c r="BK26" s="266"/>
    </row>
    <row r="27" spans="2:63" ht="39" hidden="1" thickBot="1" x14ac:dyDescent="0.2">
      <c r="B27" s="980"/>
      <c r="C27" s="983"/>
      <c r="D27" s="986"/>
      <c r="E27" s="986"/>
      <c r="F27" s="986"/>
      <c r="G27" s="986"/>
      <c r="H27" s="989"/>
      <c r="I27" s="974"/>
      <c r="J27" s="244"/>
      <c r="K27" s="244"/>
      <c r="L27" s="244"/>
      <c r="M27" s="244"/>
      <c r="N27" s="963"/>
      <c r="O27" s="960"/>
      <c r="P27" s="244"/>
      <c r="Q27" s="244"/>
      <c r="R27" s="244"/>
      <c r="S27" s="244"/>
      <c r="T27" s="267" t="s">
        <v>1940</v>
      </c>
      <c r="U27" s="268">
        <v>0.15</v>
      </c>
      <c r="V27" s="244"/>
      <c r="W27" s="244"/>
      <c r="X27" s="244"/>
      <c r="Y27" s="244"/>
      <c r="Z27" s="245" t="s">
        <v>1941</v>
      </c>
      <c r="AA27" s="197">
        <v>1</v>
      </c>
      <c r="AB27" s="270" t="s">
        <v>1942</v>
      </c>
      <c r="AC27" s="272">
        <v>1</v>
      </c>
      <c r="AD27" s="273"/>
      <c r="AE27" s="274"/>
      <c r="AF27" s="293"/>
      <c r="AG27" s="273"/>
      <c r="AH27" s="273"/>
      <c r="AI27" s="292"/>
      <c r="AJ27" s="273"/>
      <c r="AK27" s="273"/>
      <c r="AL27" s="292"/>
      <c r="AM27" s="273"/>
      <c r="AN27" s="274"/>
      <c r="AO27" s="293"/>
      <c r="AP27" s="253" t="s">
        <v>1908</v>
      </c>
      <c r="AQ27" s="294"/>
      <c r="AR27" s="294"/>
      <c r="AS27" s="295"/>
      <c r="AT27" s="296"/>
      <c r="AU27" s="294"/>
      <c r="AV27" s="294"/>
      <c r="AW27" s="295"/>
      <c r="AX27" s="296"/>
      <c r="AY27" s="294"/>
      <c r="AZ27" s="294"/>
      <c r="BA27" s="295"/>
      <c r="BB27" s="296"/>
      <c r="BC27" s="294"/>
      <c r="BD27" s="294"/>
      <c r="BE27" s="295"/>
      <c r="BF27" s="296"/>
      <c r="BG27" s="294"/>
      <c r="BH27" s="294"/>
      <c r="BI27" s="295"/>
      <c r="BJ27" s="296"/>
      <c r="BK27" s="266"/>
    </row>
    <row r="28" spans="2:63" ht="26.25" hidden="1" thickBot="1" x14ac:dyDescent="0.2">
      <c r="B28" s="980"/>
      <c r="C28" s="983"/>
      <c r="D28" s="986"/>
      <c r="E28" s="986"/>
      <c r="F28" s="986"/>
      <c r="G28" s="986"/>
      <c r="H28" s="989"/>
      <c r="I28" s="974"/>
      <c r="J28" s="244"/>
      <c r="K28" s="244"/>
      <c r="L28" s="244"/>
      <c r="M28" s="244"/>
      <c r="N28" s="961" t="s">
        <v>1943</v>
      </c>
      <c r="O28" s="958">
        <v>0.1</v>
      </c>
      <c r="P28" s="244"/>
      <c r="Q28" s="244"/>
      <c r="R28" s="244"/>
      <c r="S28" s="244"/>
      <c r="T28" s="961" t="s">
        <v>1944</v>
      </c>
      <c r="U28" s="958">
        <v>0.7</v>
      </c>
      <c r="V28" s="244"/>
      <c r="W28" s="244"/>
      <c r="X28" s="244"/>
      <c r="Y28" s="244"/>
      <c r="Z28" s="284" t="s">
        <v>1945</v>
      </c>
      <c r="AA28" s="285">
        <v>0.2</v>
      </c>
      <c r="AB28" s="270" t="s">
        <v>1946</v>
      </c>
      <c r="AC28" s="291">
        <v>4</v>
      </c>
      <c r="AD28" s="273"/>
      <c r="AE28" s="274"/>
      <c r="AF28" s="250"/>
      <c r="AG28" s="273"/>
      <c r="AH28" s="273"/>
      <c r="AI28" s="292"/>
      <c r="AJ28" s="273"/>
      <c r="AK28" s="273"/>
      <c r="AL28" s="292"/>
      <c r="AM28" s="273"/>
      <c r="AN28" s="274"/>
      <c r="AO28" s="293"/>
      <c r="AP28" s="253" t="s">
        <v>1908</v>
      </c>
      <c r="AQ28" s="294"/>
      <c r="AR28" s="294"/>
      <c r="AS28" s="295"/>
      <c r="AT28" s="296"/>
      <c r="AU28" s="294"/>
      <c r="AV28" s="294"/>
      <c r="AW28" s="295"/>
      <c r="AX28" s="296"/>
      <c r="AY28" s="294"/>
      <c r="AZ28" s="294"/>
      <c r="BA28" s="295"/>
      <c r="BB28" s="296"/>
      <c r="BC28" s="294"/>
      <c r="BD28" s="294"/>
      <c r="BE28" s="295"/>
      <c r="BF28" s="296"/>
      <c r="BG28" s="294"/>
      <c r="BH28" s="294"/>
      <c r="BI28" s="295"/>
      <c r="BJ28" s="296"/>
      <c r="BK28" s="266"/>
    </row>
    <row r="29" spans="2:63" ht="39" hidden="1" thickBot="1" x14ac:dyDescent="0.2">
      <c r="B29" s="980"/>
      <c r="C29" s="983"/>
      <c r="D29" s="986"/>
      <c r="E29" s="986"/>
      <c r="F29" s="986"/>
      <c r="G29" s="986"/>
      <c r="H29" s="989"/>
      <c r="I29" s="974"/>
      <c r="J29" s="244"/>
      <c r="K29" s="244"/>
      <c r="L29" s="244"/>
      <c r="M29" s="244"/>
      <c r="N29" s="962"/>
      <c r="O29" s="959"/>
      <c r="P29" s="244"/>
      <c r="Q29" s="244"/>
      <c r="R29" s="244"/>
      <c r="S29" s="244"/>
      <c r="T29" s="962"/>
      <c r="U29" s="959"/>
      <c r="V29" s="244"/>
      <c r="W29" s="244"/>
      <c r="X29" s="244"/>
      <c r="Y29" s="244"/>
      <c r="Z29" s="245" t="s">
        <v>1947</v>
      </c>
      <c r="AA29" s="197">
        <v>0.15</v>
      </c>
      <c r="AB29" s="270" t="s">
        <v>1948</v>
      </c>
      <c r="AC29" s="291">
        <v>1</v>
      </c>
      <c r="AD29" s="273"/>
      <c r="AE29" s="274"/>
      <c r="AF29" s="250"/>
      <c r="AG29" s="273"/>
      <c r="AH29" s="273"/>
      <c r="AI29" s="292"/>
      <c r="AJ29" s="273"/>
      <c r="AK29" s="273"/>
      <c r="AL29" s="292"/>
      <c r="AM29" s="273"/>
      <c r="AN29" s="274"/>
      <c r="AO29" s="293"/>
      <c r="AP29" s="253" t="s">
        <v>1908</v>
      </c>
      <c r="AQ29" s="294"/>
      <c r="AR29" s="294"/>
      <c r="AS29" s="295"/>
      <c r="AT29" s="296"/>
      <c r="AU29" s="294"/>
      <c r="AV29" s="294"/>
      <c r="AW29" s="295"/>
      <c r="AX29" s="296"/>
      <c r="AY29" s="294"/>
      <c r="AZ29" s="294"/>
      <c r="BA29" s="295"/>
      <c r="BB29" s="296"/>
      <c r="BC29" s="294"/>
      <c r="BD29" s="294"/>
      <c r="BE29" s="295"/>
      <c r="BF29" s="296"/>
      <c r="BG29" s="294"/>
      <c r="BH29" s="294"/>
      <c r="BI29" s="295"/>
      <c r="BJ29" s="296"/>
      <c r="BK29" s="266"/>
    </row>
    <row r="30" spans="2:63" ht="26.25" hidden="1" thickBot="1" x14ac:dyDescent="0.2">
      <c r="B30" s="980"/>
      <c r="C30" s="983"/>
      <c r="D30" s="986"/>
      <c r="E30" s="986"/>
      <c r="F30" s="986"/>
      <c r="G30" s="986"/>
      <c r="H30" s="989"/>
      <c r="I30" s="974"/>
      <c r="J30" s="244"/>
      <c r="K30" s="244"/>
      <c r="L30" s="244"/>
      <c r="M30" s="244"/>
      <c r="N30" s="962"/>
      <c r="O30" s="959"/>
      <c r="P30" s="244"/>
      <c r="Q30" s="244"/>
      <c r="R30" s="244"/>
      <c r="S30" s="244"/>
      <c r="T30" s="962"/>
      <c r="U30" s="959"/>
      <c r="V30" s="244"/>
      <c r="W30" s="244"/>
      <c r="X30" s="244"/>
      <c r="Y30" s="244"/>
      <c r="Z30" s="245" t="s">
        <v>1949</v>
      </c>
      <c r="AA30" s="197">
        <v>0.15</v>
      </c>
      <c r="AB30" s="270" t="s">
        <v>1950</v>
      </c>
      <c r="AC30" s="291">
        <v>3</v>
      </c>
      <c r="AD30" s="286"/>
      <c r="AE30" s="287"/>
      <c r="AF30" s="250"/>
      <c r="AG30" s="286"/>
      <c r="AH30" s="286"/>
      <c r="AI30" s="289"/>
      <c r="AJ30" s="286"/>
      <c r="AK30" s="286"/>
      <c r="AL30" s="289"/>
      <c r="AM30" s="286"/>
      <c r="AN30" s="287"/>
      <c r="AO30" s="290"/>
      <c r="AP30" s="253" t="s">
        <v>1908</v>
      </c>
      <c r="AQ30" s="294"/>
      <c r="AR30" s="294"/>
      <c r="AS30" s="295"/>
      <c r="AT30" s="296"/>
      <c r="AU30" s="294"/>
      <c r="AV30" s="294"/>
      <c r="AW30" s="295"/>
      <c r="AX30" s="296"/>
      <c r="AY30" s="294"/>
      <c r="AZ30" s="294"/>
      <c r="BA30" s="295"/>
      <c r="BB30" s="296"/>
      <c r="BC30" s="294"/>
      <c r="BD30" s="294"/>
      <c r="BE30" s="295"/>
      <c r="BF30" s="296"/>
      <c r="BG30" s="294"/>
      <c r="BH30" s="294"/>
      <c r="BI30" s="295"/>
      <c r="BJ30" s="296"/>
      <c r="BK30" s="266"/>
    </row>
    <row r="31" spans="2:63" ht="51.75" hidden="1" thickBot="1" x14ac:dyDescent="0.2">
      <c r="B31" s="980"/>
      <c r="C31" s="983"/>
      <c r="D31" s="986"/>
      <c r="E31" s="986"/>
      <c r="F31" s="986"/>
      <c r="G31" s="986"/>
      <c r="H31" s="989"/>
      <c r="I31" s="974"/>
      <c r="J31" s="244"/>
      <c r="K31" s="244"/>
      <c r="L31" s="244"/>
      <c r="M31" s="244"/>
      <c r="N31" s="962"/>
      <c r="O31" s="959"/>
      <c r="P31" s="244"/>
      <c r="Q31" s="244"/>
      <c r="R31" s="244"/>
      <c r="S31" s="244"/>
      <c r="T31" s="963"/>
      <c r="U31" s="960"/>
      <c r="V31" s="244"/>
      <c r="W31" s="244"/>
      <c r="X31" s="244"/>
      <c r="Y31" s="244"/>
      <c r="Z31" s="245" t="s">
        <v>1951</v>
      </c>
      <c r="AA31" s="197">
        <v>0.5</v>
      </c>
      <c r="AB31" s="270" t="s">
        <v>1952</v>
      </c>
      <c r="AC31" s="291">
        <v>1</v>
      </c>
      <c r="AD31" s="273"/>
      <c r="AE31" s="274"/>
      <c r="AF31" s="250"/>
      <c r="AG31" s="273"/>
      <c r="AH31" s="273"/>
      <c r="AI31" s="292"/>
      <c r="AJ31" s="273"/>
      <c r="AK31" s="273"/>
      <c r="AL31" s="292"/>
      <c r="AM31" s="273"/>
      <c r="AN31" s="274"/>
      <c r="AO31" s="293"/>
      <c r="AP31" s="253" t="s">
        <v>1908</v>
      </c>
      <c r="AQ31" s="294"/>
      <c r="AR31" s="294"/>
      <c r="AS31" s="297"/>
      <c r="AT31" s="296"/>
      <c r="AU31" s="294"/>
      <c r="AV31" s="294"/>
      <c r="AW31" s="297"/>
      <c r="AX31" s="296"/>
      <c r="AY31" s="294"/>
      <c r="AZ31" s="294"/>
      <c r="BA31" s="297"/>
      <c r="BB31" s="296"/>
      <c r="BC31" s="294"/>
      <c r="BD31" s="294"/>
      <c r="BE31" s="297"/>
      <c r="BF31" s="296"/>
      <c r="BG31" s="294"/>
      <c r="BH31" s="294"/>
      <c r="BI31" s="297"/>
      <c r="BJ31" s="296"/>
      <c r="BK31" s="266"/>
    </row>
    <row r="32" spans="2:63" ht="26.25" hidden="1" thickBot="1" x14ac:dyDescent="0.2">
      <c r="B32" s="980"/>
      <c r="C32" s="983"/>
      <c r="D32" s="986"/>
      <c r="E32" s="986"/>
      <c r="F32" s="986"/>
      <c r="G32" s="986"/>
      <c r="H32" s="989"/>
      <c r="I32" s="974"/>
      <c r="J32" s="244"/>
      <c r="K32" s="244"/>
      <c r="L32" s="244"/>
      <c r="M32" s="244"/>
      <c r="N32" s="962"/>
      <c r="O32" s="959"/>
      <c r="P32" s="244"/>
      <c r="Q32" s="244"/>
      <c r="R32" s="244"/>
      <c r="S32" s="244"/>
      <c r="T32" s="961" t="s">
        <v>1953</v>
      </c>
      <c r="U32" s="958">
        <v>0.3</v>
      </c>
      <c r="V32" s="244"/>
      <c r="W32" s="244"/>
      <c r="X32" s="244"/>
      <c r="Y32" s="244"/>
      <c r="Z32" s="284" t="s">
        <v>1954</v>
      </c>
      <c r="AA32" s="285">
        <v>0.3</v>
      </c>
      <c r="AB32" s="257" t="s">
        <v>1955</v>
      </c>
      <c r="AC32" s="298">
        <v>0</v>
      </c>
      <c r="AD32" s="273"/>
      <c r="AE32" s="274"/>
      <c r="AF32" s="293"/>
      <c r="AG32" s="273"/>
      <c r="AH32" s="273"/>
      <c r="AI32" s="292"/>
      <c r="AJ32" s="273"/>
      <c r="AK32" s="273"/>
      <c r="AL32" s="292"/>
      <c r="AM32" s="273"/>
      <c r="AN32" s="274"/>
      <c r="AO32" s="293"/>
      <c r="AP32" s="253" t="s">
        <v>1908</v>
      </c>
      <c r="AQ32" s="299"/>
      <c r="AR32" s="299"/>
      <c r="AS32" s="295"/>
      <c r="AT32" s="296"/>
      <c r="AU32" s="299"/>
      <c r="AV32" s="299"/>
      <c r="AW32" s="295"/>
      <c r="AX32" s="296"/>
      <c r="AY32" s="299"/>
      <c r="AZ32" s="299"/>
      <c r="BA32" s="295"/>
      <c r="BB32" s="296"/>
      <c r="BC32" s="299"/>
      <c r="BD32" s="299"/>
      <c r="BE32" s="295"/>
      <c r="BF32" s="296"/>
      <c r="BG32" s="299"/>
      <c r="BH32" s="299"/>
      <c r="BI32" s="295"/>
      <c r="BJ32" s="296"/>
      <c r="BK32" s="266"/>
    </row>
    <row r="33" spans="2:63" ht="26.25" hidden="1" thickBot="1" x14ac:dyDescent="0.2">
      <c r="B33" s="980"/>
      <c r="C33" s="983"/>
      <c r="D33" s="986"/>
      <c r="E33" s="986"/>
      <c r="F33" s="986"/>
      <c r="G33" s="986"/>
      <c r="H33" s="989"/>
      <c r="I33" s="974"/>
      <c r="J33" s="244"/>
      <c r="K33" s="244"/>
      <c r="L33" s="244"/>
      <c r="M33" s="244"/>
      <c r="N33" s="962"/>
      <c r="O33" s="959"/>
      <c r="P33" s="244"/>
      <c r="Q33" s="244"/>
      <c r="R33" s="244"/>
      <c r="S33" s="244"/>
      <c r="T33" s="962"/>
      <c r="U33" s="959"/>
      <c r="V33" s="244"/>
      <c r="W33" s="244"/>
      <c r="X33" s="244"/>
      <c r="Y33" s="244"/>
      <c r="Z33" s="284" t="s">
        <v>1956</v>
      </c>
      <c r="AA33" s="285">
        <v>0.3</v>
      </c>
      <c r="AB33" s="270" t="s">
        <v>1957</v>
      </c>
      <c r="AC33" s="291">
        <v>0</v>
      </c>
      <c r="AD33" s="300"/>
      <c r="AE33" s="301"/>
      <c r="AF33" s="250"/>
      <c r="AG33" s="300"/>
      <c r="AH33" s="300"/>
      <c r="AI33" s="302"/>
      <c r="AJ33" s="300"/>
      <c r="AK33" s="300"/>
      <c r="AL33" s="302"/>
      <c r="AM33" s="300"/>
      <c r="AN33" s="301"/>
      <c r="AO33" s="303"/>
      <c r="AP33" s="253" t="s">
        <v>1908</v>
      </c>
      <c r="AQ33" s="294"/>
      <c r="AR33" s="294"/>
      <c r="AS33" s="297"/>
      <c r="AT33" s="296"/>
      <c r="AU33" s="294"/>
      <c r="AV33" s="294"/>
      <c r="AW33" s="297"/>
      <c r="AX33" s="296"/>
      <c r="AY33" s="294"/>
      <c r="AZ33" s="294"/>
      <c r="BA33" s="297"/>
      <c r="BB33" s="296"/>
      <c r="BC33" s="294"/>
      <c r="BD33" s="294"/>
      <c r="BE33" s="297"/>
      <c r="BF33" s="296"/>
      <c r="BG33" s="294"/>
      <c r="BH33" s="294"/>
      <c r="BI33" s="297"/>
      <c r="BJ33" s="296"/>
      <c r="BK33" s="266"/>
    </row>
    <row r="34" spans="2:63" ht="26.25" hidden="1" thickBot="1" x14ac:dyDescent="0.2">
      <c r="B34" s="980"/>
      <c r="C34" s="983"/>
      <c r="D34" s="986"/>
      <c r="E34" s="986"/>
      <c r="F34" s="986"/>
      <c r="G34" s="986"/>
      <c r="H34" s="989"/>
      <c r="I34" s="974"/>
      <c r="J34" s="244"/>
      <c r="K34" s="244"/>
      <c r="L34" s="244"/>
      <c r="M34" s="244"/>
      <c r="N34" s="963"/>
      <c r="O34" s="960"/>
      <c r="P34" s="244"/>
      <c r="Q34" s="244"/>
      <c r="R34" s="244"/>
      <c r="S34" s="244"/>
      <c r="T34" s="963"/>
      <c r="U34" s="960"/>
      <c r="V34" s="244"/>
      <c r="W34" s="244"/>
      <c r="X34" s="244"/>
      <c r="Y34" s="244"/>
      <c r="Z34" s="284" t="s">
        <v>1958</v>
      </c>
      <c r="AA34" s="285">
        <v>0.4</v>
      </c>
      <c r="AB34" s="270" t="s">
        <v>1959</v>
      </c>
      <c r="AC34" s="291">
        <v>0</v>
      </c>
      <c r="AD34" s="300"/>
      <c r="AE34" s="301"/>
      <c r="AF34" s="250"/>
      <c r="AG34" s="300"/>
      <c r="AH34" s="300"/>
      <c r="AI34" s="302"/>
      <c r="AJ34" s="300"/>
      <c r="AK34" s="300"/>
      <c r="AL34" s="302"/>
      <c r="AM34" s="300"/>
      <c r="AN34" s="301"/>
      <c r="AO34" s="303"/>
      <c r="AP34" s="253" t="s">
        <v>1908</v>
      </c>
      <c r="AQ34" s="299"/>
      <c r="AR34" s="299"/>
      <c r="AS34" s="295"/>
      <c r="AT34" s="296"/>
      <c r="AU34" s="299"/>
      <c r="AV34" s="299"/>
      <c r="AW34" s="295"/>
      <c r="AX34" s="296"/>
      <c r="AY34" s="299"/>
      <c r="AZ34" s="299"/>
      <c r="BA34" s="295"/>
      <c r="BB34" s="296"/>
      <c r="BC34" s="299"/>
      <c r="BD34" s="299"/>
      <c r="BE34" s="295"/>
      <c r="BF34" s="296"/>
      <c r="BG34" s="299"/>
      <c r="BH34" s="299"/>
      <c r="BI34" s="295"/>
      <c r="BJ34" s="296"/>
      <c r="BK34" s="266"/>
    </row>
    <row r="35" spans="2:63" ht="26.25" hidden="1" thickBot="1" x14ac:dyDescent="0.2">
      <c r="B35" s="980"/>
      <c r="C35" s="983"/>
      <c r="D35" s="986"/>
      <c r="E35" s="986"/>
      <c r="F35" s="986"/>
      <c r="G35" s="986"/>
      <c r="H35" s="989"/>
      <c r="I35" s="974"/>
      <c r="J35" s="244"/>
      <c r="K35" s="244"/>
      <c r="L35" s="244"/>
      <c r="M35" s="244"/>
      <c r="N35" s="267" t="s">
        <v>1960</v>
      </c>
      <c r="O35" s="268">
        <v>7.0000000000000007E-2</v>
      </c>
      <c r="P35" s="244"/>
      <c r="Q35" s="244"/>
      <c r="R35" s="244"/>
      <c r="S35" s="244"/>
      <c r="T35" s="267"/>
      <c r="U35" s="268"/>
      <c r="V35" s="244"/>
      <c r="W35" s="244"/>
      <c r="X35" s="244"/>
      <c r="Y35" s="244"/>
      <c r="Z35" s="284" t="s">
        <v>1961</v>
      </c>
      <c r="AA35" s="304">
        <v>1</v>
      </c>
      <c r="AB35" s="270" t="s">
        <v>1962</v>
      </c>
      <c r="AC35" s="291">
        <v>0</v>
      </c>
      <c r="AD35" s="273"/>
      <c r="AE35" s="274"/>
      <c r="AF35" s="250"/>
      <c r="AG35" s="273"/>
      <c r="AH35" s="273"/>
      <c r="AI35" s="292"/>
      <c r="AJ35" s="273"/>
      <c r="AK35" s="273"/>
      <c r="AL35" s="292"/>
      <c r="AM35" s="273"/>
      <c r="AN35" s="274"/>
      <c r="AO35" s="293"/>
      <c r="AP35" s="253" t="s">
        <v>1908</v>
      </c>
      <c r="AQ35" s="294"/>
      <c r="AR35" s="294"/>
      <c r="AS35" s="305"/>
      <c r="AT35" s="296"/>
      <c r="AU35" s="294"/>
      <c r="AV35" s="294"/>
      <c r="AW35" s="305"/>
      <c r="AX35" s="296"/>
      <c r="AY35" s="294"/>
      <c r="AZ35" s="294"/>
      <c r="BA35" s="305"/>
      <c r="BB35" s="296"/>
      <c r="BC35" s="294"/>
      <c r="BD35" s="294"/>
      <c r="BE35" s="305"/>
      <c r="BF35" s="296"/>
      <c r="BG35" s="294"/>
      <c r="BH35" s="294"/>
      <c r="BI35" s="305"/>
      <c r="BJ35" s="296"/>
      <c r="BK35" s="266"/>
    </row>
    <row r="36" spans="2:63" ht="26.25" hidden="1" thickBot="1" x14ac:dyDescent="0.2">
      <c r="B36" s="980"/>
      <c r="C36" s="983"/>
      <c r="D36" s="986"/>
      <c r="E36" s="986"/>
      <c r="F36" s="986"/>
      <c r="G36" s="986"/>
      <c r="H36" s="989"/>
      <c r="I36" s="974"/>
      <c r="J36" s="244"/>
      <c r="K36" s="244"/>
      <c r="L36" s="244"/>
      <c r="M36" s="244"/>
      <c r="N36" s="267" t="s">
        <v>1963</v>
      </c>
      <c r="O36" s="268">
        <v>7.0000000000000007E-2</v>
      </c>
      <c r="P36" s="244"/>
      <c r="Q36" s="244"/>
      <c r="R36" s="244"/>
      <c r="S36" s="244"/>
      <c r="T36" s="267"/>
      <c r="U36" s="268"/>
      <c r="V36" s="244"/>
      <c r="W36" s="244"/>
      <c r="X36" s="244"/>
      <c r="Y36" s="244"/>
      <c r="Z36" s="245" t="s">
        <v>1964</v>
      </c>
      <c r="AA36" s="197">
        <v>1</v>
      </c>
      <c r="AB36" s="257" t="s">
        <v>1962</v>
      </c>
      <c r="AC36" s="298">
        <v>0</v>
      </c>
      <c r="AD36" s="306"/>
      <c r="AE36" s="307"/>
      <c r="AF36" s="250"/>
      <c r="AG36" s="306"/>
      <c r="AH36" s="306"/>
      <c r="AI36" s="308"/>
      <c r="AJ36" s="306"/>
      <c r="AK36" s="306"/>
      <c r="AL36" s="308"/>
      <c r="AM36" s="306"/>
      <c r="AN36" s="307"/>
      <c r="AO36" s="309"/>
      <c r="AP36" s="253" t="s">
        <v>1908</v>
      </c>
      <c r="AQ36" s="294"/>
      <c r="AR36" s="294"/>
      <c r="AS36" s="310"/>
      <c r="AT36" s="296"/>
      <c r="AU36" s="294"/>
      <c r="AV36" s="294"/>
      <c r="AW36" s="310"/>
      <c r="AX36" s="296"/>
      <c r="AY36" s="294"/>
      <c r="AZ36" s="294"/>
      <c r="BA36" s="310"/>
      <c r="BB36" s="296"/>
      <c r="BC36" s="294"/>
      <c r="BD36" s="294"/>
      <c r="BE36" s="310"/>
      <c r="BF36" s="296"/>
      <c r="BG36" s="294"/>
      <c r="BH36" s="294"/>
      <c r="BI36" s="310"/>
      <c r="BJ36" s="296"/>
      <c r="BK36" s="266"/>
    </row>
    <row r="37" spans="2:63" ht="26.25" hidden="1" thickBot="1" x14ac:dyDescent="0.2">
      <c r="B37" s="980"/>
      <c r="C37" s="983"/>
      <c r="D37" s="986"/>
      <c r="E37" s="986"/>
      <c r="F37" s="986"/>
      <c r="G37" s="986"/>
      <c r="H37" s="989"/>
      <c r="I37" s="974"/>
      <c r="J37" s="244"/>
      <c r="K37" s="244"/>
      <c r="L37" s="244"/>
      <c r="M37" s="244"/>
      <c r="N37" s="961" t="s">
        <v>1965</v>
      </c>
      <c r="O37" s="958">
        <v>0.15</v>
      </c>
      <c r="P37" s="244"/>
      <c r="Q37" s="244"/>
      <c r="R37" s="244"/>
      <c r="S37" s="244"/>
      <c r="T37" s="961"/>
      <c r="U37" s="958"/>
      <c r="V37" s="244"/>
      <c r="W37" s="244"/>
      <c r="X37" s="244"/>
      <c r="Y37" s="244"/>
      <c r="Z37" s="245" t="s">
        <v>1966</v>
      </c>
      <c r="AA37" s="197">
        <v>0.9</v>
      </c>
      <c r="AB37" s="270" t="s">
        <v>1967</v>
      </c>
      <c r="AC37" s="291">
        <v>14</v>
      </c>
      <c r="AD37" s="273"/>
      <c r="AE37" s="274"/>
      <c r="AF37" s="250"/>
      <c r="AG37" s="273"/>
      <c r="AH37" s="273"/>
      <c r="AI37" s="292"/>
      <c r="AJ37" s="273"/>
      <c r="AK37" s="273"/>
      <c r="AL37" s="292"/>
      <c r="AM37" s="273"/>
      <c r="AN37" s="274"/>
      <c r="AO37" s="293"/>
      <c r="AP37" s="253" t="s">
        <v>1908</v>
      </c>
      <c r="AQ37" s="294"/>
      <c r="AR37" s="294"/>
      <c r="AS37" s="297"/>
      <c r="AT37" s="296"/>
      <c r="AU37" s="294"/>
      <c r="AV37" s="294"/>
      <c r="AW37" s="297"/>
      <c r="AX37" s="296"/>
      <c r="AY37" s="294"/>
      <c r="AZ37" s="294"/>
      <c r="BA37" s="297"/>
      <c r="BB37" s="296"/>
      <c r="BC37" s="294"/>
      <c r="BD37" s="294"/>
      <c r="BE37" s="297"/>
      <c r="BF37" s="296"/>
      <c r="BG37" s="294"/>
      <c r="BH37" s="294"/>
      <c r="BI37" s="297"/>
      <c r="BJ37" s="296"/>
      <c r="BK37" s="266"/>
    </row>
    <row r="38" spans="2:63" ht="26.25" hidden="1" thickBot="1" x14ac:dyDescent="0.2">
      <c r="B38" s="980"/>
      <c r="C38" s="983"/>
      <c r="D38" s="986"/>
      <c r="E38" s="986"/>
      <c r="F38" s="986"/>
      <c r="G38" s="986"/>
      <c r="H38" s="989"/>
      <c r="I38" s="974"/>
      <c r="J38" s="244"/>
      <c r="K38" s="244"/>
      <c r="L38" s="244"/>
      <c r="M38" s="244"/>
      <c r="N38" s="963"/>
      <c r="O38" s="960"/>
      <c r="P38" s="244"/>
      <c r="Q38" s="244"/>
      <c r="R38" s="244"/>
      <c r="S38" s="244"/>
      <c r="T38" s="963"/>
      <c r="U38" s="960"/>
      <c r="V38" s="244"/>
      <c r="W38" s="244"/>
      <c r="X38" s="244"/>
      <c r="Y38" s="244"/>
      <c r="Z38" s="245" t="s">
        <v>1968</v>
      </c>
      <c r="AA38" s="197">
        <v>0.1</v>
      </c>
      <c r="AB38" s="257" t="s">
        <v>1969</v>
      </c>
      <c r="AC38" s="298">
        <v>22</v>
      </c>
      <c r="AD38" s="273"/>
      <c r="AE38" s="274"/>
      <c r="AF38" s="250"/>
      <c r="AG38" s="273"/>
      <c r="AH38" s="273"/>
      <c r="AI38" s="292"/>
      <c r="AJ38" s="273"/>
      <c r="AK38" s="273"/>
      <c r="AL38" s="292"/>
      <c r="AM38" s="273"/>
      <c r="AN38" s="274"/>
      <c r="AO38" s="293"/>
      <c r="AP38" s="253" t="s">
        <v>1908</v>
      </c>
      <c r="AQ38" s="294"/>
      <c r="AR38" s="294"/>
      <c r="AS38" s="295"/>
      <c r="AT38" s="296"/>
      <c r="AU38" s="294"/>
      <c r="AV38" s="294"/>
      <c r="AW38" s="295"/>
      <c r="AX38" s="296"/>
      <c r="AY38" s="294"/>
      <c r="AZ38" s="294"/>
      <c r="BA38" s="295"/>
      <c r="BB38" s="296"/>
      <c r="BC38" s="294"/>
      <c r="BD38" s="294"/>
      <c r="BE38" s="295"/>
      <c r="BF38" s="296"/>
      <c r="BG38" s="294"/>
      <c r="BH38" s="294"/>
      <c r="BI38" s="295"/>
      <c r="BJ38" s="296"/>
      <c r="BK38" s="266"/>
    </row>
    <row r="39" spans="2:63" ht="13.5" hidden="1" thickBot="1" x14ac:dyDescent="0.2">
      <c r="B39" s="980"/>
      <c r="C39" s="983"/>
      <c r="D39" s="986"/>
      <c r="E39" s="986"/>
      <c r="F39" s="986"/>
      <c r="G39" s="986"/>
      <c r="H39" s="989"/>
      <c r="I39" s="974"/>
      <c r="J39" s="244"/>
      <c r="K39" s="244"/>
      <c r="L39" s="244"/>
      <c r="M39" s="244"/>
      <c r="N39" s="961" t="s">
        <v>1970</v>
      </c>
      <c r="O39" s="958">
        <v>7.0000000000000007E-2</v>
      </c>
      <c r="P39" s="244"/>
      <c r="Q39" s="244"/>
      <c r="R39" s="244"/>
      <c r="S39" s="244"/>
      <c r="T39" s="961"/>
      <c r="U39" s="958"/>
      <c r="V39" s="244"/>
      <c r="W39" s="244"/>
      <c r="X39" s="244"/>
      <c r="Y39" s="244"/>
      <c r="Z39" s="245" t="s">
        <v>1971</v>
      </c>
      <c r="AA39" s="197">
        <v>0.2</v>
      </c>
      <c r="AB39" s="270" t="s">
        <v>1942</v>
      </c>
      <c r="AC39" s="291">
        <v>0</v>
      </c>
      <c r="AD39" s="259"/>
      <c r="AE39" s="260"/>
      <c r="AF39" s="250"/>
      <c r="AG39" s="259"/>
      <c r="AH39" s="259"/>
      <c r="AI39" s="261"/>
      <c r="AJ39" s="259"/>
      <c r="AK39" s="259"/>
      <c r="AL39" s="261"/>
      <c r="AM39" s="259"/>
      <c r="AN39" s="260"/>
      <c r="AO39" s="262"/>
      <c r="AP39" s="253" t="s">
        <v>1908</v>
      </c>
      <c r="AQ39" s="294"/>
      <c r="AR39" s="294"/>
      <c r="AS39" s="295"/>
      <c r="AT39" s="296"/>
      <c r="AU39" s="294"/>
      <c r="AV39" s="294"/>
      <c r="AW39" s="295"/>
      <c r="AX39" s="296"/>
      <c r="AY39" s="294"/>
      <c r="AZ39" s="294"/>
      <c r="BA39" s="295"/>
      <c r="BB39" s="296"/>
      <c r="BC39" s="294"/>
      <c r="BD39" s="294"/>
      <c r="BE39" s="295"/>
      <c r="BF39" s="296"/>
      <c r="BG39" s="294"/>
      <c r="BH39" s="294"/>
      <c r="BI39" s="295"/>
      <c r="BJ39" s="296"/>
      <c r="BK39" s="266"/>
    </row>
    <row r="40" spans="2:63" ht="26.25" hidden="1" thickBot="1" x14ac:dyDescent="0.2">
      <c r="B40" s="980"/>
      <c r="C40" s="983"/>
      <c r="D40" s="986"/>
      <c r="E40" s="986"/>
      <c r="F40" s="986"/>
      <c r="G40" s="986"/>
      <c r="H40" s="989"/>
      <c r="I40" s="974"/>
      <c r="J40" s="244"/>
      <c r="K40" s="244"/>
      <c r="L40" s="244"/>
      <c r="M40" s="244"/>
      <c r="N40" s="963"/>
      <c r="O40" s="960"/>
      <c r="P40" s="244"/>
      <c r="Q40" s="244"/>
      <c r="R40" s="244"/>
      <c r="S40" s="244"/>
      <c r="T40" s="963"/>
      <c r="U40" s="960"/>
      <c r="V40" s="244"/>
      <c r="W40" s="244"/>
      <c r="X40" s="244"/>
      <c r="Y40" s="244"/>
      <c r="Z40" s="245" t="s">
        <v>1972</v>
      </c>
      <c r="AA40" s="197">
        <v>0.8</v>
      </c>
      <c r="AB40" s="270" t="s">
        <v>1973</v>
      </c>
      <c r="AC40" s="272">
        <v>2</v>
      </c>
      <c r="AD40" s="259"/>
      <c r="AE40" s="260"/>
      <c r="AF40" s="250"/>
      <c r="AG40" s="259"/>
      <c r="AH40" s="259"/>
      <c r="AI40" s="261"/>
      <c r="AJ40" s="259"/>
      <c r="AK40" s="259"/>
      <c r="AL40" s="261"/>
      <c r="AM40" s="259"/>
      <c r="AN40" s="260"/>
      <c r="AO40" s="262"/>
      <c r="AP40" s="253" t="s">
        <v>1908</v>
      </c>
      <c r="AQ40" s="294"/>
      <c r="AR40" s="294"/>
      <c r="AS40" s="297"/>
      <c r="AT40" s="296"/>
      <c r="AU40" s="294"/>
      <c r="AV40" s="294"/>
      <c r="AW40" s="297"/>
      <c r="AX40" s="296"/>
      <c r="AY40" s="294"/>
      <c r="AZ40" s="294"/>
      <c r="BA40" s="297"/>
      <c r="BB40" s="296"/>
      <c r="BC40" s="294"/>
      <c r="BD40" s="294"/>
      <c r="BE40" s="297"/>
      <c r="BF40" s="296"/>
      <c r="BG40" s="294"/>
      <c r="BH40" s="294"/>
      <c r="BI40" s="297"/>
      <c r="BJ40" s="296"/>
      <c r="BK40" s="266"/>
    </row>
    <row r="41" spans="2:63" ht="13.5" hidden="1" thickBot="1" x14ac:dyDescent="0.2">
      <c r="B41" s="981"/>
      <c r="C41" s="983"/>
      <c r="D41" s="987"/>
      <c r="E41" s="987"/>
      <c r="F41" s="987"/>
      <c r="G41" s="987"/>
      <c r="H41" s="990"/>
      <c r="I41" s="975"/>
      <c r="J41" s="311"/>
      <c r="K41" s="311"/>
      <c r="L41" s="311"/>
      <c r="M41" s="311"/>
      <c r="N41" s="312" t="s">
        <v>1974</v>
      </c>
      <c r="O41" s="313">
        <v>0.05</v>
      </c>
      <c r="P41" s="311"/>
      <c r="Q41" s="311"/>
      <c r="R41" s="311"/>
      <c r="S41" s="311"/>
      <c r="T41" s="314"/>
      <c r="U41" s="313"/>
      <c r="V41" s="311"/>
      <c r="W41" s="311"/>
      <c r="X41" s="311"/>
      <c r="Y41" s="311"/>
      <c r="Z41" s="245" t="s">
        <v>1975</v>
      </c>
      <c r="AA41" s="197">
        <v>1</v>
      </c>
      <c r="AB41" s="270" t="s">
        <v>1942</v>
      </c>
      <c r="AC41" s="291">
        <v>1</v>
      </c>
      <c r="AD41" s="248"/>
      <c r="AE41" s="249"/>
      <c r="AF41" s="315"/>
      <c r="AG41" s="248"/>
      <c r="AH41" s="248"/>
      <c r="AI41" s="251"/>
      <c r="AJ41" s="248"/>
      <c r="AK41" s="248"/>
      <c r="AL41" s="251"/>
      <c r="AM41" s="248"/>
      <c r="AN41" s="249"/>
      <c r="AO41" s="252"/>
      <c r="AP41" s="316" t="s">
        <v>1908</v>
      </c>
      <c r="AQ41" s="317"/>
      <c r="AR41" s="317"/>
      <c r="AS41" s="318"/>
      <c r="AT41" s="319"/>
      <c r="AU41" s="317"/>
      <c r="AV41" s="317"/>
      <c r="AW41" s="318"/>
      <c r="AX41" s="319"/>
      <c r="AY41" s="317"/>
      <c r="AZ41" s="317"/>
      <c r="BA41" s="318"/>
      <c r="BB41" s="319"/>
      <c r="BC41" s="317"/>
      <c r="BD41" s="317"/>
      <c r="BE41" s="318"/>
      <c r="BF41" s="319"/>
      <c r="BG41" s="317"/>
      <c r="BH41" s="317"/>
      <c r="BI41" s="318"/>
      <c r="BJ41" s="319"/>
      <c r="BK41" s="320"/>
    </row>
    <row r="42" spans="2:63" ht="26.25" hidden="1" thickBot="1" x14ac:dyDescent="0.2">
      <c r="B42" s="970" t="s">
        <v>1903</v>
      </c>
      <c r="C42" s="983"/>
      <c r="D42" s="973"/>
      <c r="E42" s="973"/>
      <c r="F42" s="973"/>
      <c r="G42" s="973"/>
      <c r="H42" s="976" t="s">
        <v>1976</v>
      </c>
      <c r="I42" s="994">
        <v>0.125</v>
      </c>
      <c r="J42" s="227"/>
      <c r="K42" s="227"/>
      <c r="L42" s="227"/>
      <c r="M42" s="227"/>
      <c r="N42" s="321" t="s">
        <v>1977</v>
      </c>
      <c r="O42" s="229">
        <v>0.15</v>
      </c>
      <c r="P42" s="227"/>
      <c r="Q42" s="227"/>
      <c r="R42" s="227"/>
      <c r="S42" s="227"/>
      <c r="T42" s="228"/>
      <c r="U42" s="229"/>
      <c r="V42" s="227"/>
      <c r="W42" s="227"/>
      <c r="X42" s="227"/>
      <c r="Y42" s="227"/>
      <c r="Z42" s="322" t="s">
        <v>1978</v>
      </c>
      <c r="AA42" s="323">
        <v>1</v>
      </c>
      <c r="AB42" s="322" t="s">
        <v>1979</v>
      </c>
      <c r="AC42" s="324">
        <v>42536</v>
      </c>
      <c r="AD42" s="234"/>
      <c r="AE42" s="235"/>
      <c r="AF42" s="236"/>
      <c r="AG42" s="234"/>
      <c r="AH42" s="234"/>
      <c r="AI42" s="237"/>
      <c r="AJ42" s="234"/>
      <c r="AK42" s="234"/>
      <c r="AL42" s="237"/>
      <c r="AM42" s="234"/>
      <c r="AN42" s="235"/>
      <c r="AO42" s="236"/>
      <c r="AP42" s="238" t="s">
        <v>1980</v>
      </c>
      <c r="AQ42" s="239"/>
      <c r="AR42" s="240"/>
      <c r="AS42" s="241"/>
      <c r="AT42" s="241"/>
      <c r="AU42" s="239"/>
      <c r="AV42" s="240"/>
      <c r="AW42" s="242"/>
      <c r="AX42" s="242"/>
      <c r="AY42" s="239"/>
      <c r="AZ42" s="240"/>
      <c r="BA42" s="242"/>
      <c r="BB42" s="242"/>
      <c r="BC42" s="239"/>
      <c r="BD42" s="240"/>
      <c r="BE42" s="242"/>
      <c r="BF42" s="242"/>
      <c r="BG42" s="239"/>
      <c r="BH42" s="240"/>
      <c r="BI42" s="242"/>
      <c r="BJ42" s="242"/>
      <c r="BK42" s="243"/>
    </row>
    <row r="43" spans="2:63" ht="26.25" hidden="1" thickBot="1" x14ac:dyDescent="0.2">
      <c r="B43" s="971"/>
      <c r="C43" s="983"/>
      <c r="D43" s="974"/>
      <c r="E43" s="974"/>
      <c r="F43" s="974"/>
      <c r="G43" s="974"/>
      <c r="H43" s="977"/>
      <c r="I43" s="995"/>
      <c r="J43" s="244"/>
      <c r="K43" s="244"/>
      <c r="L43" s="244"/>
      <c r="M43" s="244"/>
      <c r="N43" s="997" t="s">
        <v>1981</v>
      </c>
      <c r="O43" s="958">
        <v>0.65</v>
      </c>
      <c r="P43" s="244"/>
      <c r="Q43" s="244"/>
      <c r="R43" s="244"/>
      <c r="S43" s="244"/>
      <c r="T43" s="961" t="s">
        <v>1982</v>
      </c>
      <c r="U43" s="958">
        <v>0.15</v>
      </c>
      <c r="V43" s="244"/>
      <c r="W43" s="244"/>
      <c r="X43" s="244"/>
      <c r="Y43" s="244"/>
      <c r="Z43" s="325" t="s">
        <v>1983</v>
      </c>
      <c r="AA43" s="326">
        <v>0.5</v>
      </c>
      <c r="AB43" s="325" t="s">
        <v>1984</v>
      </c>
      <c r="AC43" s="327">
        <v>268</v>
      </c>
      <c r="AD43" s="259"/>
      <c r="AE43" s="260"/>
      <c r="AF43" s="269"/>
      <c r="AG43" s="259"/>
      <c r="AH43" s="259"/>
      <c r="AI43" s="261"/>
      <c r="AJ43" s="259"/>
      <c r="AK43" s="259"/>
      <c r="AL43" s="261"/>
      <c r="AM43" s="259"/>
      <c r="AN43" s="260"/>
      <c r="AO43" s="262"/>
      <c r="AP43" s="253" t="s">
        <v>1980</v>
      </c>
      <c r="AQ43" s="254"/>
      <c r="AR43" s="254"/>
      <c r="AS43" s="264"/>
      <c r="AT43" s="265"/>
      <c r="AU43" s="254"/>
      <c r="AV43" s="254"/>
      <c r="AW43" s="264"/>
      <c r="AX43" s="265"/>
      <c r="AY43" s="254"/>
      <c r="AZ43" s="254"/>
      <c r="BA43" s="264"/>
      <c r="BB43" s="265"/>
      <c r="BC43" s="254"/>
      <c r="BD43" s="254"/>
      <c r="BE43" s="264"/>
      <c r="BF43" s="265"/>
      <c r="BG43" s="254"/>
      <c r="BH43" s="254"/>
      <c r="BI43" s="264"/>
      <c r="BJ43" s="265"/>
      <c r="BK43" s="266"/>
    </row>
    <row r="44" spans="2:63" ht="26.25" hidden="1" thickBot="1" x14ac:dyDescent="0.2">
      <c r="B44" s="971"/>
      <c r="C44" s="983"/>
      <c r="D44" s="974"/>
      <c r="E44" s="974"/>
      <c r="F44" s="974"/>
      <c r="G44" s="974"/>
      <c r="H44" s="977"/>
      <c r="I44" s="995"/>
      <c r="J44" s="244"/>
      <c r="K44" s="244"/>
      <c r="L44" s="244"/>
      <c r="M44" s="244"/>
      <c r="N44" s="986"/>
      <c r="O44" s="959"/>
      <c r="P44" s="244"/>
      <c r="Q44" s="244"/>
      <c r="R44" s="244"/>
      <c r="S44" s="244"/>
      <c r="T44" s="963"/>
      <c r="U44" s="960"/>
      <c r="V44" s="244"/>
      <c r="W44" s="244"/>
      <c r="X44" s="244"/>
      <c r="Y44" s="244"/>
      <c r="Z44" s="325" t="s">
        <v>1985</v>
      </c>
      <c r="AA44" s="326">
        <v>0.5</v>
      </c>
      <c r="AB44" s="325" t="s">
        <v>1986</v>
      </c>
      <c r="AC44" s="328">
        <v>6.3</v>
      </c>
      <c r="AD44" s="259"/>
      <c r="AE44" s="282"/>
      <c r="AF44" s="250"/>
      <c r="AG44" s="259"/>
      <c r="AH44" s="283"/>
      <c r="AI44" s="251"/>
      <c r="AJ44" s="259"/>
      <c r="AK44" s="283"/>
      <c r="AL44" s="251"/>
      <c r="AM44" s="259"/>
      <c r="AN44" s="282"/>
      <c r="AO44" s="252"/>
      <c r="AP44" s="253" t="s">
        <v>1980</v>
      </c>
      <c r="AQ44" s="263"/>
      <c r="AR44" s="263"/>
      <c r="AS44" s="264"/>
      <c r="AT44" s="265"/>
      <c r="AU44" s="263"/>
      <c r="AV44" s="263"/>
      <c r="AW44" s="264"/>
      <c r="AX44" s="265"/>
      <c r="AY44" s="263"/>
      <c r="AZ44" s="263"/>
      <c r="BA44" s="264"/>
      <c r="BB44" s="265"/>
      <c r="BC44" s="263"/>
      <c r="BD44" s="263"/>
      <c r="BE44" s="264"/>
      <c r="BF44" s="265"/>
      <c r="BG44" s="263"/>
      <c r="BH44" s="263"/>
      <c r="BI44" s="264"/>
      <c r="BJ44" s="265"/>
      <c r="BK44" s="266"/>
    </row>
    <row r="45" spans="2:63" ht="51.75" hidden="1" thickBot="1" x14ac:dyDescent="0.2">
      <c r="B45" s="971"/>
      <c r="C45" s="983"/>
      <c r="D45" s="974"/>
      <c r="E45" s="974"/>
      <c r="F45" s="974"/>
      <c r="G45" s="974"/>
      <c r="H45" s="977"/>
      <c r="I45" s="995"/>
      <c r="J45" s="244"/>
      <c r="K45" s="244"/>
      <c r="L45" s="244"/>
      <c r="M45" s="244"/>
      <c r="N45" s="986"/>
      <c r="O45" s="959"/>
      <c r="P45" s="244"/>
      <c r="Q45" s="244"/>
      <c r="R45" s="244"/>
      <c r="S45" s="244"/>
      <c r="T45" s="267" t="s">
        <v>1987</v>
      </c>
      <c r="U45" s="268">
        <v>7.0000000000000007E-2</v>
      </c>
      <c r="V45" s="244"/>
      <c r="W45" s="244"/>
      <c r="X45" s="244"/>
      <c r="Y45" s="244"/>
      <c r="Z45" s="325" t="s">
        <v>1988</v>
      </c>
      <c r="AA45" s="329">
        <v>1</v>
      </c>
      <c r="AB45" s="325" t="s">
        <v>1989</v>
      </c>
      <c r="AC45" s="330">
        <v>65</v>
      </c>
      <c r="AD45" s="273"/>
      <c r="AE45" s="274"/>
      <c r="AF45" s="250"/>
      <c r="AG45" s="273"/>
      <c r="AH45" s="273"/>
      <c r="AI45" s="292"/>
      <c r="AJ45" s="273"/>
      <c r="AK45" s="273"/>
      <c r="AL45" s="292"/>
      <c r="AM45" s="273"/>
      <c r="AN45" s="274"/>
      <c r="AO45" s="293"/>
      <c r="AP45" s="253" t="s">
        <v>1980</v>
      </c>
      <c r="AQ45" s="294"/>
      <c r="AR45" s="294"/>
      <c r="AS45" s="297"/>
      <c r="AT45" s="296"/>
      <c r="AU45" s="294"/>
      <c r="AV45" s="294"/>
      <c r="AW45" s="297"/>
      <c r="AX45" s="296"/>
      <c r="AY45" s="294"/>
      <c r="AZ45" s="294"/>
      <c r="BA45" s="297"/>
      <c r="BB45" s="296"/>
      <c r="BC45" s="294"/>
      <c r="BD45" s="294"/>
      <c r="BE45" s="297"/>
      <c r="BF45" s="296"/>
      <c r="BG45" s="294"/>
      <c r="BH45" s="294"/>
      <c r="BI45" s="297"/>
      <c r="BJ45" s="296"/>
      <c r="BK45" s="266"/>
    </row>
    <row r="46" spans="2:63" ht="51.75" hidden="1" thickBot="1" x14ac:dyDescent="0.2">
      <c r="B46" s="971"/>
      <c r="C46" s="983"/>
      <c r="D46" s="974"/>
      <c r="E46" s="974"/>
      <c r="F46" s="974"/>
      <c r="G46" s="974"/>
      <c r="H46" s="977"/>
      <c r="I46" s="995"/>
      <c r="J46" s="244"/>
      <c r="K46" s="244"/>
      <c r="L46" s="244"/>
      <c r="M46" s="244"/>
      <c r="N46" s="986"/>
      <c r="O46" s="959"/>
      <c r="P46" s="244"/>
      <c r="Q46" s="244"/>
      <c r="R46" s="244"/>
      <c r="S46" s="244"/>
      <c r="T46" s="267" t="s">
        <v>1990</v>
      </c>
      <c r="U46" s="268">
        <v>0.13</v>
      </c>
      <c r="V46" s="244"/>
      <c r="W46" s="244"/>
      <c r="X46" s="244"/>
      <c r="Y46" s="244"/>
      <c r="Z46" s="325" t="s">
        <v>1991</v>
      </c>
      <c r="AA46" s="329">
        <v>1</v>
      </c>
      <c r="AB46" s="325" t="s">
        <v>218</v>
      </c>
      <c r="AC46" s="330">
        <v>0</v>
      </c>
      <c r="AD46" s="273"/>
      <c r="AE46" s="274"/>
      <c r="AF46" s="250"/>
      <c r="AG46" s="273"/>
      <c r="AH46" s="273"/>
      <c r="AI46" s="292"/>
      <c r="AJ46" s="273"/>
      <c r="AK46" s="273"/>
      <c r="AL46" s="292"/>
      <c r="AM46" s="273"/>
      <c r="AN46" s="274"/>
      <c r="AO46" s="293"/>
      <c r="AP46" s="253" t="s">
        <v>1980</v>
      </c>
      <c r="AQ46" s="294"/>
      <c r="AR46" s="294"/>
      <c r="AS46" s="295"/>
      <c r="AT46" s="296"/>
      <c r="AU46" s="294"/>
      <c r="AV46" s="294"/>
      <c r="AW46" s="295"/>
      <c r="AX46" s="296"/>
      <c r="AY46" s="294"/>
      <c r="AZ46" s="294"/>
      <c r="BA46" s="295"/>
      <c r="BB46" s="296"/>
      <c r="BC46" s="294"/>
      <c r="BD46" s="294"/>
      <c r="BE46" s="295"/>
      <c r="BF46" s="296"/>
      <c r="BG46" s="294"/>
      <c r="BH46" s="294"/>
      <c r="BI46" s="295"/>
      <c r="BJ46" s="296"/>
      <c r="BK46" s="266"/>
    </row>
    <row r="47" spans="2:63" ht="39" hidden="1" thickBot="1" x14ac:dyDescent="0.2">
      <c r="B47" s="971"/>
      <c r="C47" s="983"/>
      <c r="D47" s="974"/>
      <c r="E47" s="974"/>
      <c r="F47" s="974"/>
      <c r="G47" s="974"/>
      <c r="H47" s="977"/>
      <c r="I47" s="995"/>
      <c r="J47" s="244"/>
      <c r="K47" s="244"/>
      <c r="L47" s="244"/>
      <c r="M47" s="244"/>
      <c r="N47" s="986"/>
      <c r="O47" s="959"/>
      <c r="P47" s="244"/>
      <c r="Q47" s="244"/>
      <c r="R47" s="244"/>
      <c r="S47" s="244"/>
      <c r="T47" s="961" t="s">
        <v>1992</v>
      </c>
      <c r="U47" s="958">
        <v>0.25</v>
      </c>
      <c r="V47" s="244"/>
      <c r="W47" s="244"/>
      <c r="X47" s="244"/>
      <c r="Y47" s="244"/>
      <c r="Z47" s="325" t="s">
        <v>1993</v>
      </c>
      <c r="AA47" s="326">
        <v>0.2</v>
      </c>
      <c r="AB47" s="325" t="s">
        <v>1994</v>
      </c>
      <c r="AC47" s="331">
        <v>0.95</v>
      </c>
      <c r="AD47" s="259"/>
      <c r="AE47" s="260"/>
      <c r="AF47" s="250"/>
      <c r="AG47" s="259"/>
      <c r="AH47" s="259"/>
      <c r="AI47" s="261"/>
      <c r="AJ47" s="259"/>
      <c r="AK47" s="259"/>
      <c r="AL47" s="261"/>
      <c r="AM47" s="259"/>
      <c r="AN47" s="260"/>
      <c r="AO47" s="262"/>
      <c r="AP47" s="253" t="s">
        <v>1980</v>
      </c>
      <c r="AQ47" s="263"/>
      <c r="AR47" s="263"/>
      <c r="AS47" s="264"/>
      <c r="AT47" s="265"/>
      <c r="AU47" s="263"/>
      <c r="AV47" s="263"/>
      <c r="AW47" s="264"/>
      <c r="AX47" s="265"/>
      <c r="AY47" s="263"/>
      <c r="AZ47" s="263"/>
      <c r="BA47" s="264"/>
      <c r="BB47" s="265"/>
      <c r="BC47" s="263"/>
      <c r="BD47" s="263"/>
      <c r="BE47" s="264"/>
      <c r="BF47" s="265"/>
      <c r="BG47" s="263"/>
      <c r="BH47" s="263"/>
      <c r="BI47" s="264"/>
      <c r="BJ47" s="265"/>
      <c r="BK47" s="266"/>
    </row>
    <row r="48" spans="2:63" ht="26.25" hidden="1" thickBot="1" x14ac:dyDescent="0.2">
      <c r="B48" s="971"/>
      <c r="C48" s="983"/>
      <c r="D48" s="974"/>
      <c r="E48" s="974"/>
      <c r="F48" s="974"/>
      <c r="G48" s="974"/>
      <c r="H48" s="977"/>
      <c r="I48" s="995"/>
      <c r="J48" s="244"/>
      <c r="K48" s="244"/>
      <c r="L48" s="244"/>
      <c r="M48" s="244"/>
      <c r="N48" s="986"/>
      <c r="O48" s="959"/>
      <c r="P48" s="244"/>
      <c r="Q48" s="244"/>
      <c r="R48" s="244"/>
      <c r="S48" s="244"/>
      <c r="T48" s="962"/>
      <c r="U48" s="959"/>
      <c r="V48" s="244"/>
      <c r="W48" s="244"/>
      <c r="X48" s="244"/>
      <c r="Y48" s="244"/>
      <c r="Z48" s="325" t="s">
        <v>1995</v>
      </c>
      <c r="AA48" s="326">
        <v>0.2</v>
      </c>
      <c r="AB48" s="325" t="s">
        <v>1996</v>
      </c>
      <c r="AC48" s="330">
        <v>2.7</v>
      </c>
      <c r="AD48" s="259"/>
      <c r="AE48" s="260"/>
      <c r="AF48" s="250"/>
      <c r="AG48" s="259"/>
      <c r="AH48" s="259"/>
      <c r="AI48" s="261"/>
      <c r="AJ48" s="259"/>
      <c r="AK48" s="259"/>
      <c r="AL48" s="261"/>
      <c r="AM48" s="259"/>
      <c r="AN48" s="260"/>
      <c r="AO48" s="262"/>
      <c r="AP48" s="253" t="s">
        <v>1980</v>
      </c>
      <c r="AQ48" s="254"/>
      <c r="AR48" s="254"/>
      <c r="AS48" s="264"/>
      <c r="AT48" s="265"/>
      <c r="AU48" s="254"/>
      <c r="AV48" s="254"/>
      <c r="AW48" s="264"/>
      <c r="AX48" s="265"/>
      <c r="AY48" s="254"/>
      <c r="AZ48" s="254"/>
      <c r="BA48" s="264"/>
      <c r="BB48" s="265"/>
      <c r="BC48" s="254"/>
      <c r="BD48" s="254"/>
      <c r="BE48" s="264"/>
      <c r="BF48" s="265"/>
      <c r="BG48" s="254"/>
      <c r="BH48" s="254"/>
      <c r="BI48" s="264"/>
      <c r="BJ48" s="265"/>
      <c r="BK48" s="266"/>
    </row>
    <row r="49" spans="2:63" ht="26.25" hidden="1" thickBot="1" x14ac:dyDescent="0.2">
      <c r="B49" s="971"/>
      <c r="C49" s="983"/>
      <c r="D49" s="974"/>
      <c r="E49" s="974"/>
      <c r="F49" s="974"/>
      <c r="G49" s="974"/>
      <c r="H49" s="977"/>
      <c r="I49" s="995"/>
      <c r="J49" s="244"/>
      <c r="K49" s="244"/>
      <c r="L49" s="244"/>
      <c r="M49" s="244"/>
      <c r="N49" s="986"/>
      <c r="O49" s="959"/>
      <c r="P49" s="244"/>
      <c r="Q49" s="244"/>
      <c r="R49" s="244"/>
      <c r="S49" s="244"/>
      <c r="T49" s="962"/>
      <c r="U49" s="959"/>
      <c r="V49" s="244"/>
      <c r="W49" s="244"/>
      <c r="X49" s="244"/>
      <c r="Y49" s="244"/>
      <c r="Z49" s="325" t="s">
        <v>1997</v>
      </c>
      <c r="AA49" s="326">
        <v>0.1</v>
      </c>
      <c r="AB49" s="325" t="s">
        <v>1998</v>
      </c>
      <c r="AC49" s="330">
        <v>208</v>
      </c>
      <c r="AD49" s="286"/>
      <c r="AE49" s="287"/>
      <c r="AF49" s="288"/>
      <c r="AG49" s="286"/>
      <c r="AH49" s="286"/>
      <c r="AI49" s="289"/>
      <c r="AJ49" s="286"/>
      <c r="AK49" s="286"/>
      <c r="AL49" s="289"/>
      <c r="AM49" s="286"/>
      <c r="AN49" s="287"/>
      <c r="AO49" s="290"/>
      <c r="AP49" s="253" t="s">
        <v>1980</v>
      </c>
      <c r="AQ49" s="263"/>
      <c r="AR49" s="263"/>
      <c r="AS49" s="264"/>
      <c r="AT49" s="265"/>
      <c r="AU49" s="263"/>
      <c r="AV49" s="263"/>
      <c r="AW49" s="264"/>
      <c r="AX49" s="265"/>
      <c r="AY49" s="263"/>
      <c r="AZ49" s="263"/>
      <c r="BA49" s="264"/>
      <c r="BB49" s="265"/>
      <c r="BC49" s="263"/>
      <c r="BD49" s="263"/>
      <c r="BE49" s="264"/>
      <c r="BF49" s="265"/>
      <c r="BG49" s="263"/>
      <c r="BH49" s="263"/>
      <c r="BI49" s="264"/>
      <c r="BJ49" s="265"/>
      <c r="BK49" s="266"/>
    </row>
    <row r="50" spans="2:63" ht="26.25" hidden="1" thickBot="1" x14ac:dyDescent="0.2">
      <c r="B50" s="971"/>
      <c r="C50" s="983"/>
      <c r="D50" s="974"/>
      <c r="E50" s="974"/>
      <c r="F50" s="974"/>
      <c r="G50" s="974"/>
      <c r="H50" s="977"/>
      <c r="I50" s="995"/>
      <c r="J50" s="244"/>
      <c r="K50" s="244"/>
      <c r="L50" s="244"/>
      <c r="M50" s="244"/>
      <c r="N50" s="986"/>
      <c r="O50" s="959"/>
      <c r="P50" s="244"/>
      <c r="Q50" s="244"/>
      <c r="R50" s="244"/>
      <c r="S50" s="244"/>
      <c r="T50" s="962"/>
      <c r="U50" s="959"/>
      <c r="V50" s="244"/>
      <c r="W50" s="244"/>
      <c r="X50" s="244"/>
      <c r="Y50" s="244"/>
      <c r="Z50" s="325" t="s">
        <v>1999</v>
      </c>
      <c r="AA50" s="326">
        <v>0.3</v>
      </c>
      <c r="AB50" s="325" t="s">
        <v>218</v>
      </c>
      <c r="AC50" s="330">
        <v>0</v>
      </c>
      <c r="AD50" s="273"/>
      <c r="AE50" s="274"/>
      <c r="AF50" s="250"/>
      <c r="AG50" s="273"/>
      <c r="AH50" s="273"/>
      <c r="AI50" s="292"/>
      <c r="AJ50" s="273"/>
      <c r="AK50" s="273"/>
      <c r="AL50" s="292"/>
      <c r="AM50" s="273"/>
      <c r="AN50" s="274"/>
      <c r="AO50" s="293"/>
      <c r="AP50" s="253" t="s">
        <v>1980</v>
      </c>
      <c r="AQ50" s="294"/>
      <c r="AR50" s="294"/>
      <c r="AS50" s="295"/>
      <c r="AT50" s="296"/>
      <c r="AU50" s="294"/>
      <c r="AV50" s="294"/>
      <c r="AW50" s="295"/>
      <c r="AX50" s="296"/>
      <c r="AY50" s="294"/>
      <c r="AZ50" s="294"/>
      <c r="BA50" s="295"/>
      <c r="BB50" s="296"/>
      <c r="BC50" s="294"/>
      <c r="BD50" s="294"/>
      <c r="BE50" s="295"/>
      <c r="BF50" s="296"/>
      <c r="BG50" s="294"/>
      <c r="BH50" s="294"/>
      <c r="BI50" s="295"/>
      <c r="BJ50" s="296"/>
      <c r="BK50" s="266"/>
    </row>
    <row r="51" spans="2:63" ht="51.75" hidden="1" thickBot="1" x14ac:dyDescent="0.2">
      <c r="B51" s="971"/>
      <c r="C51" s="983"/>
      <c r="D51" s="974"/>
      <c r="E51" s="974"/>
      <c r="F51" s="974"/>
      <c r="G51" s="974"/>
      <c r="H51" s="977"/>
      <c r="I51" s="995"/>
      <c r="J51" s="244"/>
      <c r="K51" s="244"/>
      <c r="L51" s="244"/>
      <c r="M51" s="244"/>
      <c r="N51" s="986"/>
      <c r="O51" s="959"/>
      <c r="P51" s="244"/>
      <c r="Q51" s="244"/>
      <c r="R51" s="244"/>
      <c r="S51" s="244"/>
      <c r="T51" s="963"/>
      <c r="U51" s="960"/>
      <c r="V51" s="244"/>
      <c r="W51" s="244"/>
      <c r="X51" s="244"/>
      <c r="Y51" s="244"/>
      <c r="Z51" s="325" t="s">
        <v>2000</v>
      </c>
      <c r="AA51" s="326">
        <v>0.2</v>
      </c>
      <c r="AB51" s="325" t="s">
        <v>2001</v>
      </c>
      <c r="AC51" s="330">
        <v>43.6</v>
      </c>
      <c r="AD51" s="300"/>
      <c r="AE51" s="301"/>
      <c r="AF51" s="250"/>
      <c r="AG51" s="300"/>
      <c r="AH51" s="300"/>
      <c r="AI51" s="302"/>
      <c r="AJ51" s="300"/>
      <c r="AK51" s="300"/>
      <c r="AL51" s="302"/>
      <c r="AM51" s="300"/>
      <c r="AN51" s="301"/>
      <c r="AO51" s="303"/>
      <c r="AP51" s="253" t="s">
        <v>1980</v>
      </c>
      <c r="AQ51" s="299"/>
      <c r="AR51" s="299"/>
      <c r="AS51" s="295"/>
      <c r="AT51" s="296"/>
      <c r="AU51" s="299"/>
      <c r="AV51" s="299"/>
      <c r="AW51" s="295"/>
      <c r="AX51" s="296"/>
      <c r="AY51" s="299"/>
      <c r="AZ51" s="299"/>
      <c r="BA51" s="295"/>
      <c r="BB51" s="296"/>
      <c r="BC51" s="299"/>
      <c r="BD51" s="299"/>
      <c r="BE51" s="295"/>
      <c r="BF51" s="296"/>
      <c r="BG51" s="299"/>
      <c r="BH51" s="299"/>
      <c r="BI51" s="295"/>
      <c r="BJ51" s="296"/>
      <c r="BK51" s="266"/>
    </row>
    <row r="52" spans="2:63" ht="26.25" hidden="1" thickBot="1" x14ac:dyDescent="0.2">
      <c r="B52" s="971"/>
      <c r="C52" s="983"/>
      <c r="D52" s="974"/>
      <c r="E52" s="974"/>
      <c r="F52" s="974"/>
      <c r="G52" s="974"/>
      <c r="H52" s="977"/>
      <c r="I52" s="995"/>
      <c r="J52" s="244"/>
      <c r="K52" s="244"/>
      <c r="L52" s="244"/>
      <c r="M52" s="244"/>
      <c r="N52" s="986"/>
      <c r="O52" s="959"/>
      <c r="P52" s="244"/>
      <c r="Q52" s="244"/>
      <c r="R52" s="244"/>
      <c r="S52" s="244"/>
      <c r="T52" s="961" t="s">
        <v>2002</v>
      </c>
      <c r="U52" s="958">
        <v>0.18</v>
      </c>
      <c r="V52" s="244"/>
      <c r="W52" s="244"/>
      <c r="X52" s="244"/>
      <c r="Y52" s="244"/>
      <c r="Z52" s="325" t="s">
        <v>2003</v>
      </c>
      <c r="AA52" s="326">
        <v>0.25</v>
      </c>
      <c r="AB52" s="325" t="s">
        <v>2004</v>
      </c>
      <c r="AC52" s="331">
        <v>0.75</v>
      </c>
      <c r="AD52" s="273"/>
      <c r="AE52" s="274"/>
      <c r="AF52" s="250"/>
      <c r="AG52" s="273"/>
      <c r="AH52" s="273"/>
      <c r="AI52" s="292"/>
      <c r="AJ52" s="273"/>
      <c r="AK52" s="273"/>
      <c r="AL52" s="292"/>
      <c r="AM52" s="273"/>
      <c r="AN52" s="274"/>
      <c r="AO52" s="293"/>
      <c r="AP52" s="253" t="s">
        <v>1980</v>
      </c>
      <c r="AQ52" s="294"/>
      <c r="AR52" s="294"/>
      <c r="AS52" s="297"/>
      <c r="AT52" s="296"/>
      <c r="AU52" s="294"/>
      <c r="AV52" s="294"/>
      <c r="AW52" s="297"/>
      <c r="AX52" s="296"/>
      <c r="AY52" s="294"/>
      <c r="AZ52" s="294"/>
      <c r="BA52" s="297"/>
      <c r="BB52" s="296"/>
      <c r="BC52" s="294"/>
      <c r="BD52" s="294"/>
      <c r="BE52" s="297"/>
      <c r="BF52" s="296"/>
      <c r="BG52" s="294"/>
      <c r="BH52" s="294"/>
      <c r="BI52" s="297"/>
      <c r="BJ52" s="296"/>
      <c r="BK52" s="266"/>
    </row>
    <row r="53" spans="2:63" ht="26.25" hidden="1" thickBot="1" x14ac:dyDescent="0.2">
      <c r="B53" s="971"/>
      <c r="C53" s="983"/>
      <c r="D53" s="974"/>
      <c r="E53" s="974"/>
      <c r="F53" s="974"/>
      <c r="G53" s="974"/>
      <c r="H53" s="977"/>
      <c r="I53" s="995"/>
      <c r="J53" s="244"/>
      <c r="K53" s="244"/>
      <c r="L53" s="244"/>
      <c r="M53" s="244"/>
      <c r="N53" s="986"/>
      <c r="O53" s="959"/>
      <c r="P53" s="244"/>
      <c r="Q53" s="244"/>
      <c r="R53" s="244"/>
      <c r="S53" s="244"/>
      <c r="T53" s="962"/>
      <c r="U53" s="959"/>
      <c r="V53" s="244"/>
      <c r="W53" s="244"/>
      <c r="X53" s="244"/>
      <c r="Y53" s="244"/>
      <c r="Z53" s="325" t="s">
        <v>2005</v>
      </c>
      <c r="AA53" s="326">
        <v>0.1</v>
      </c>
      <c r="AB53" s="325" t="s">
        <v>2006</v>
      </c>
      <c r="AC53" s="330">
        <v>0</v>
      </c>
      <c r="AD53" s="332"/>
      <c r="AE53" s="333"/>
      <c r="AF53" s="250"/>
      <c r="AG53" s="332"/>
      <c r="AH53" s="332"/>
      <c r="AI53" s="278"/>
      <c r="AJ53" s="332"/>
      <c r="AK53" s="332"/>
      <c r="AL53" s="278"/>
      <c r="AM53" s="332"/>
      <c r="AN53" s="333"/>
      <c r="AO53" s="250"/>
      <c r="AP53" s="253" t="s">
        <v>1980</v>
      </c>
      <c r="AQ53" s="254"/>
      <c r="AR53" s="334"/>
      <c r="AS53" s="335"/>
      <c r="AT53" s="335"/>
      <c r="AU53" s="254"/>
      <c r="AV53" s="334"/>
      <c r="AW53" s="264"/>
      <c r="AX53" s="264"/>
      <c r="AY53" s="254"/>
      <c r="AZ53" s="334"/>
      <c r="BA53" s="264"/>
      <c r="BB53" s="264"/>
      <c r="BC53" s="254"/>
      <c r="BD53" s="334"/>
      <c r="BE53" s="264"/>
      <c r="BF53" s="264"/>
      <c r="BG53" s="254"/>
      <c r="BH53" s="334"/>
      <c r="BI53" s="264"/>
      <c r="BJ53" s="264"/>
      <c r="BK53" s="336"/>
    </row>
    <row r="54" spans="2:63" ht="26.25" hidden="1" thickBot="1" x14ac:dyDescent="0.2">
      <c r="B54" s="971"/>
      <c r="C54" s="983"/>
      <c r="D54" s="974"/>
      <c r="E54" s="974"/>
      <c r="F54" s="974"/>
      <c r="G54" s="974"/>
      <c r="H54" s="977"/>
      <c r="I54" s="995"/>
      <c r="J54" s="244"/>
      <c r="K54" s="244"/>
      <c r="L54" s="244"/>
      <c r="M54" s="244"/>
      <c r="N54" s="986"/>
      <c r="O54" s="959"/>
      <c r="P54" s="244"/>
      <c r="Q54" s="244"/>
      <c r="R54" s="244"/>
      <c r="S54" s="244"/>
      <c r="T54" s="962"/>
      <c r="U54" s="959"/>
      <c r="V54" s="244"/>
      <c r="W54" s="244"/>
      <c r="X54" s="244"/>
      <c r="Y54" s="244"/>
      <c r="Z54" s="325" t="s">
        <v>2007</v>
      </c>
      <c r="AA54" s="326">
        <v>0.15</v>
      </c>
      <c r="AB54" s="325" t="s">
        <v>2008</v>
      </c>
      <c r="AC54" s="330">
        <v>0</v>
      </c>
      <c r="AD54" s="259"/>
      <c r="AE54" s="260"/>
      <c r="AF54" s="250"/>
      <c r="AG54" s="259"/>
      <c r="AH54" s="259"/>
      <c r="AI54" s="261"/>
      <c r="AJ54" s="259"/>
      <c r="AK54" s="259"/>
      <c r="AL54" s="261"/>
      <c r="AM54" s="259"/>
      <c r="AN54" s="260"/>
      <c r="AO54" s="262"/>
      <c r="AP54" s="253" t="s">
        <v>1980</v>
      </c>
      <c r="AQ54" s="263"/>
      <c r="AR54" s="263"/>
      <c r="AS54" s="264"/>
      <c r="AT54" s="265"/>
      <c r="AU54" s="263"/>
      <c r="AV54" s="263"/>
      <c r="AW54" s="264"/>
      <c r="AX54" s="265"/>
      <c r="AY54" s="263"/>
      <c r="AZ54" s="263"/>
      <c r="BA54" s="264"/>
      <c r="BB54" s="265"/>
      <c r="BC54" s="263"/>
      <c r="BD54" s="263"/>
      <c r="BE54" s="264"/>
      <c r="BF54" s="265"/>
      <c r="BG54" s="263"/>
      <c r="BH54" s="263"/>
      <c r="BI54" s="264"/>
      <c r="BJ54" s="265"/>
      <c r="BK54" s="266"/>
    </row>
    <row r="55" spans="2:63" ht="26.25" hidden="1" thickBot="1" x14ac:dyDescent="0.2">
      <c r="B55" s="971"/>
      <c r="C55" s="983"/>
      <c r="D55" s="974"/>
      <c r="E55" s="974"/>
      <c r="F55" s="974"/>
      <c r="G55" s="974"/>
      <c r="H55" s="977"/>
      <c r="I55" s="995"/>
      <c r="J55" s="244"/>
      <c r="K55" s="244"/>
      <c r="L55" s="244"/>
      <c r="M55" s="244"/>
      <c r="N55" s="986"/>
      <c r="O55" s="959"/>
      <c r="P55" s="244"/>
      <c r="Q55" s="244"/>
      <c r="R55" s="244"/>
      <c r="S55" s="244"/>
      <c r="T55" s="962"/>
      <c r="U55" s="959"/>
      <c r="V55" s="244"/>
      <c r="W55" s="244"/>
      <c r="X55" s="244"/>
      <c r="Y55" s="244"/>
      <c r="Z55" s="325" t="s">
        <v>2009</v>
      </c>
      <c r="AA55" s="326">
        <v>0.1</v>
      </c>
      <c r="AB55" s="325" t="s">
        <v>2010</v>
      </c>
      <c r="AC55" s="330">
        <v>0</v>
      </c>
      <c r="AD55" s="259"/>
      <c r="AE55" s="260"/>
      <c r="AF55" s="269"/>
      <c r="AG55" s="259"/>
      <c r="AH55" s="259"/>
      <c r="AI55" s="261"/>
      <c r="AJ55" s="259"/>
      <c r="AK55" s="259"/>
      <c r="AL55" s="261"/>
      <c r="AM55" s="259"/>
      <c r="AN55" s="260"/>
      <c r="AO55" s="262"/>
      <c r="AP55" s="253" t="s">
        <v>1980</v>
      </c>
      <c r="AQ55" s="254"/>
      <c r="AR55" s="254"/>
      <c r="AS55" s="264"/>
      <c r="AT55" s="265"/>
      <c r="AU55" s="254"/>
      <c r="AV55" s="254"/>
      <c r="AW55" s="264"/>
      <c r="AX55" s="265"/>
      <c r="AY55" s="254"/>
      <c r="AZ55" s="254"/>
      <c r="BA55" s="264"/>
      <c r="BB55" s="265"/>
      <c r="BC55" s="254"/>
      <c r="BD55" s="254"/>
      <c r="BE55" s="264"/>
      <c r="BF55" s="265"/>
      <c r="BG55" s="254"/>
      <c r="BH55" s="254"/>
      <c r="BI55" s="264"/>
      <c r="BJ55" s="265"/>
      <c r="BK55" s="266"/>
    </row>
    <row r="56" spans="2:63" ht="26.25" hidden="1" thickBot="1" x14ac:dyDescent="0.2">
      <c r="B56" s="971"/>
      <c r="C56" s="983"/>
      <c r="D56" s="974"/>
      <c r="E56" s="974"/>
      <c r="F56" s="974"/>
      <c r="G56" s="974"/>
      <c r="H56" s="977"/>
      <c r="I56" s="995"/>
      <c r="J56" s="244"/>
      <c r="K56" s="244"/>
      <c r="L56" s="244"/>
      <c r="M56" s="244"/>
      <c r="N56" s="986"/>
      <c r="O56" s="959"/>
      <c r="P56" s="244"/>
      <c r="Q56" s="244"/>
      <c r="R56" s="244"/>
      <c r="S56" s="244"/>
      <c r="T56" s="962"/>
      <c r="U56" s="959"/>
      <c r="V56" s="244"/>
      <c r="W56" s="244"/>
      <c r="X56" s="244"/>
      <c r="Y56" s="244"/>
      <c r="Z56" s="325" t="s">
        <v>2011</v>
      </c>
      <c r="AA56" s="326">
        <v>0.15</v>
      </c>
      <c r="AB56" s="325" t="s">
        <v>2012</v>
      </c>
      <c r="AC56" s="330">
        <v>0</v>
      </c>
      <c r="AD56" s="276"/>
      <c r="AE56" s="277"/>
      <c r="AF56" s="250"/>
      <c r="AG56" s="276"/>
      <c r="AH56" s="276"/>
      <c r="AI56" s="278"/>
      <c r="AJ56" s="276"/>
      <c r="AK56" s="276"/>
      <c r="AL56" s="278"/>
      <c r="AM56" s="276"/>
      <c r="AN56" s="277"/>
      <c r="AO56" s="250"/>
      <c r="AP56" s="253" t="s">
        <v>1980</v>
      </c>
      <c r="AQ56" s="263"/>
      <c r="AR56" s="263"/>
      <c r="AS56" s="264"/>
      <c r="AT56" s="265"/>
      <c r="AU56" s="263"/>
      <c r="AV56" s="263"/>
      <c r="AW56" s="264"/>
      <c r="AX56" s="265"/>
      <c r="AY56" s="263"/>
      <c r="AZ56" s="263"/>
      <c r="BA56" s="264"/>
      <c r="BB56" s="265"/>
      <c r="BC56" s="263"/>
      <c r="BD56" s="263"/>
      <c r="BE56" s="264"/>
      <c r="BF56" s="265"/>
      <c r="BG56" s="263"/>
      <c r="BH56" s="263"/>
      <c r="BI56" s="264"/>
      <c r="BJ56" s="265"/>
      <c r="BK56" s="266"/>
    </row>
    <row r="57" spans="2:63" ht="26.25" hidden="1" thickBot="1" x14ac:dyDescent="0.2">
      <c r="B57" s="971"/>
      <c r="C57" s="983"/>
      <c r="D57" s="974"/>
      <c r="E57" s="974"/>
      <c r="F57" s="974"/>
      <c r="G57" s="974"/>
      <c r="H57" s="977"/>
      <c r="I57" s="995"/>
      <c r="J57" s="244"/>
      <c r="K57" s="244"/>
      <c r="L57" s="244"/>
      <c r="M57" s="244"/>
      <c r="N57" s="986"/>
      <c r="O57" s="959"/>
      <c r="P57" s="244"/>
      <c r="Q57" s="244"/>
      <c r="R57" s="244"/>
      <c r="S57" s="244"/>
      <c r="T57" s="962"/>
      <c r="U57" s="959"/>
      <c r="V57" s="244"/>
      <c r="W57" s="244"/>
      <c r="X57" s="244"/>
      <c r="Y57" s="244"/>
      <c r="Z57" s="325" t="s">
        <v>2013</v>
      </c>
      <c r="AA57" s="326">
        <v>0.1</v>
      </c>
      <c r="AB57" s="325" t="s">
        <v>2014</v>
      </c>
      <c r="AC57" s="330">
        <v>1</v>
      </c>
      <c r="AD57" s="273"/>
      <c r="AE57" s="274"/>
      <c r="AF57" s="250"/>
      <c r="AG57" s="273"/>
      <c r="AH57" s="273"/>
      <c r="AI57" s="292"/>
      <c r="AJ57" s="273"/>
      <c r="AK57" s="273"/>
      <c r="AL57" s="292"/>
      <c r="AM57" s="273"/>
      <c r="AN57" s="274"/>
      <c r="AO57" s="293"/>
      <c r="AP57" s="253" t="s">
        <v>1980</v>
      </c>
      <c r="AQ57" s="294"/>
      <c r="AR57" s="294"/>
      <c r="AS57" s="297"/>
      <c r="AT57" s="296"/>
      <c r="AU57" s="294"/>
      <c r="AV57" s="294"/>
      <c r="AW57" s="297"/>
      <c r="AX57" s="296"/>
      <c r="AY57" s="294"/>
      <c r="AZ57" s="294"/>
      <c r="BA57" s="297"/>
      <c r="BB57" s="296"/>
      <c r="BC57" s="294"/>
      <c r="BD57" s="294"/>
      <c r="BE57" s="297"/>
      <c r="BF57" s="296"/>
      <c r="BG57" s="294"/>
      <c r="BH57" s="294"/>
      <c r="BI57" s="297"/>
      <c r="BJ57" s="296"/>
      <c r="BK57" s="266"/>
    </row>
    <row r="58" spans="2:63" ht="39" hidden="1" thickBot="1" x14ac:dyDescent="0.2">
      <c r="B58" s="971"/>
      <c r="C58" s="983"/>
      <c r="D58" s="974"/>
      <c r="E58" s="974"/>
      <c r="F58" s="974"/>
      <c r="G58" s="974"/>
      <c r="H58" s="977"/>
      <c r="I58" s="995"/>
      <c r="J58" s="244"/>
      <c r="K58" s="244"/>
      <c r="L58" s="244"/>
      <c r="M58" s="244"/>
      <c r="N58" s="986"/>
      <c r="O58" s="959"/>
      <c r="P58" s="244"/>
      <c r="Q58" s="244"/>
      <c r="R58" s="244"/>
      <c r="S58" s="244"/>
      <c r="T58" s="963"/>
      <c r="U58" s="960"/>
      <c r="V58" s="244"/>
      <c r="W58" s="244"/>
      <c r="X58" s="244"/>
      <c r="Y58" s="244"/>
      <c r="Z58" s="325" t="s">
        <v>2015</v>
      </c>
      <c r="AA58" s="326">
        <v>0.15</v>
      </c>
      <c r="AB58" s="325" t="s">
        <v>2016</v>
      </c>
      <c r="AC58" s="330">
        <v>1050</v>
      </c>
      <c r="AD58" s="273"/>
      <c r="AE58" s="274"/>
      <c r="AF58" s="250"/>
      <c r="AG58" s="273"/>
      <c r="AH58" s="273"/>
      <c r="AI58" s="292"/>
      <c r="AJ58" s="273"/>
      <c r="AK58" s="273"/>
      <c r="AL58" s="292"/>
      <c r="AM58" s="273"/>
      <c r="AN58" s="274"/>
      <c r="AO58" s="293"/>
      <c r="AP58" s="253" t="s">
        <v>1980</v>
      </c>
      <c r="AQ58" s="294"/>
      <c r="AR58" s="294"/>
      <c r="AS58" s="305"/>
      <c r="AT58" s="296"/>
      <c r="AU58" s="294"/>
      <c r="AV58" s="294"/>
      <c r="AW58" s="305"/>
      <c r="AX58" s="296"/>
      <c r="AY58" s="294"/>
      <c r="AZ58" s="294"/>
      <c r="BA58" s="305"/>
      <c r="BB58" s="296"/>
      <c r="BC58" s="294"/>
      <c r="BD58" s="294"/>
      <c r="BE58" s="305"/>
      <c r="BF58" s="296"/>
      <c r="BG58" s="294"/>
      <c r="BH58" s="294"/>
      <c r="BI58" s="305"/>
      <c r="BJ58" s="296"/>
      <c r="BK58" s="266"/>
    </row>
    <row r="59" spans="2:63" ht="39" hidden="1" thickBot="1" x14ac:dyDescent="0.2">
      <c r="B59" s="971"/>
      <c r="C59" s="983"/>
      <c r="D59" s="974"/>
      <c r="E59" s="974"/>
      <c r="F59" s="974"/>
      <c r="G59" s="974"/>
      <c r="H59" s="977"/>
      <c r="I59" s="995"/>
      <c r="J59" s="244"/>
      <c r="K59" s="244"/>
      <c r="L59" s="244"/>
      <c r="M59" s="244"/>
      <c r="N59" s="986"/>
      <c r="O59" s="959"/>
      <c r="P59" s="244"/>
      <c r="Q59" s="244"/>
      <c r="R59" s="244"/>
      <c r="S59" s="244"/>
      <c r="T59" s="961" t="s">
        <v>2017</v>
      </c>
      <c r="U59" s="958">
        <v>0.15</v>
      </c>
      <c r="V59" s="244"/>
      <c r="W59" s="244"/>
      <c r="X59" s="244"/>
      <c r="Y59" s="244"/>
      <c r="Z59" s="325" t="s">
        <v>2018</v>
      </c>
      <c r="AA59" s="326">
        <v>0.08</v>
      </c>
      <c r="AB59" s="325" t="s">
        <v>2019</v>
      </c>
      <c r="AC59" s="328">
        <v>4</v>
      </c>
      <c r="AD59" s="273"/>
      <c r="AE59" s="274"/>
      <c r="AF59" s="250"/>
      <c r="AG59" s="273"/>
      <c r="AH59" s="273"/>
      <c r="AI59" s="292"/>
      <c r="AJ59" s="273"/>
      <c r="AK59" s="273"/>
      <c r="AL59" s="292"/>
      <c r="AM59" s="273"/>
      <c r="AN59" s="274"/>
      <c r="AO59" s="293"/>
      <c r="AP59" s="253" t="s">
        <v>1980</v>
      </c>
      <c r="AQ59" s="294"/>
      <c r="AR59" s="294"/>
      <c r="AS59" s="295"/>
      <c r="AT59" s="296"/>
      <c r="AU59" s="294"/>
      <c r="AV59" s="294"/>
      <c r="AW59" s="295"/>
      <c r="AX59" s="296"/>
      <c r="AY59" s="294"/>
      <c r="AZ59" s="294"/>
      <c r="BA59" s="295"/>
      <c r="BB59" s="296"/>
      <c r="BC59" s="294"/>
      <c r="BD59" s="294"/>
      <c r="BE59" s="295"/>
      <c r="BF59" s="296"/>
      <c r="BG59" s="294"/>
      <c r="BH59" s="294"/>
      <c r="BI59" s="295"/>
      <c r="BJ59" s="296"/>
      <c r="BK59" s="266"/>
    </row>
    <row r="60" spans="2:63" ht="51.75" hidden="1" thickBot="1" x14ac:dyDescent="0.2">
      <c r="B60" s="971"/>
      <c r="C60" s="983"/>
      <c r="D60" s="974"/>
      <c r="E60" s="974"/>
      <c r="F60" s="974"/>
      <c r="G60" s="974"/>
      <c r="H60" s="977"/>
      <c r="I60" s="995"/>
      <c r="J60" s="244"/>
      <c r="K60" s="244"/>
      <c r="L60" s="244"/>
      <c r="M60" s="244"/>
      <c r="N60" s="986"/>
      <c r="O60" s="959"/>
      <c r="P60" s="244"/>
      <c r="Q60" s="244"/>
      <c r="R60" s="244"/>
      <c r="S60" s="244"/>
      <c r="T60" s="962"/>
      <c r="U60" s="959"/>
      <c r="V60" s="244"/>
      <c r="W60" s="244"/>
      <c r="X60" s="244"/>
      <c r="Y60" s="244"/>
      <c r="Z60" s="325" t="s">
        <v>2020</v>
      </c>
      <c r="AA60" s="326">
        <v>7.0000000000000007E-2</v>
      </c>
      <c r="AB60" s="325" t="s">
        <v>2021</v>
      </c>
      <c r="AC60" s="330">
        <v>7</v>
      </c>
      <c r="AD60" s="248"/>
      <c r="AE60" s="249"/>
      <c r="AF60" s="250"/>
      <c r="AG60" s="248"/>
      <c r="AH60" s="248"/>
      <c r="AI60" s="251"/>
      <c r="AJ60" s="248"/>
      <c r="AK60" s="248"/>
      <c r="AL60" s="251"/>
      <c r="AM60" s="248"/>
      <c r="AN60" s="249"/>
      <c r="AO60" s="252"/>
      <c r="AP60" s="253" t="s">
        <v>1980</v>
      </c>
      <c r="AQ60" s="294"/>
      <c r="AR60" s="294"/>
      <c r="AS60" s="296"/>
      <c r="AT60" s="296"/>
      <c r="AU60" s="294"/>
      <c r="AV60" s="294"/>
      <c r="AW60" s="296"/>
      <c r="AX60" s="296"/>
      <c r="AY60" s="294"/>
      <c r="AZ60" s="294"/>
      <c r="BA60" s="296"/>
      <c r="BB60" s="296"/>
      <c r="BC60" s="294"/>
      <c r="BD60" s="294"/>
      <c r="BE60" s="296"/>
      <c r="BF60" s="296"/>
      <c r="BG60" s="294"/>
      <c r="BH60" s="294"/>
      <c r="BI60" s="296"/>
      <c r="BJ60" s="296"/>
      <c r="BK60" s="266"/>
    </row>
    <row r="61" spans="2:63" ht="51.75" hidden="1" thickBot="1" x14ac:dyDescent="0.2">
      <c r="B61" s="971"/>
      <c r="C61" s="983"/>
      <c r="D61" s="974"/>
      <c r="E61" s="974"/>
      <c r="F61" s="974"/>
      <c r="G61" s="974"/>
      <c r="H61" s="977"/>
      <c r="I61" s="995"/>
      <c r="J61" s="244"/>
      <c r="K61" s="244"/>
      <c r="L61" s="244"/>
      <c r="M61" s="244"/>
      <c r="N61" s="986"/>
      <c r="O61" s="959"/>
      <c r="P61" s="244"/>
      <c r="Q61" s="244"/>
      <c r="R61" s="244"/>
      <c r="S61" s="244"/>
      <c r="T61" s="962"/>
      <c r="U61" s="959"/>
      <c r="V61" s="244"/>
      <c r="W61" s="244"/>
      <c r="X61" s="244"/>
      <c r="Y61" s="244"/>
      <c r="Z61" s="325" t="s">
        <v>2022</v>
      </c>
      <c r="AA61" s="326">
        <v>0.1</v>
      </c>
      <c r="AB61" s="325" t="s">
        <v>2023</v>
      </c>
      <c r="AC61" s="331">
        <v>1</v>
      </c>
      <c r="AD61" s="273"/>
      <c r="AE61" s="274"/>
      <c r="AF61" s="250"/>
      <c r="AG61" s="273"/>
      <c r="AH61" s="273"/>
      <c r="AI61" s="261"/>
      <c r="AJ61" s="273"/>
      <c r="AK61" s="273"/>
      <c r="AL61" s="261"/>
      <c r="AM61" s="273"/>
      <c r="AN61" s="274"/>
      <c r="AO61" s="262"/>
      <c r="AP61" s="253" t="s">
        <v>1980</v>
      </c>
      <c r="AQ61" s="254"/>
      <c r="AR61" s="254"/>
      <c r="AS61" s="264"/>
      <c r="AT61" s="265"/>
      <c r="AU61" s="254"/>
      <c r="AV61" s="254"/>
      <c r="AW61" s="264"/>
      <c r="AX61" s="265"/>
      <c r="AY61" s="254"/>
      <c r="AZ61" s="254"/>
      <c r="BA61" s="264"/>
      <c r="BB61" s="265"/>
      <c r="BC61" s="254"/>
      <c r="BD61" s="254"/>
      <c r="BE61" s="264"/>
      <c r="BF61" s="265"/>
      <c r="BG61" s="254"/>
      <c r="BH61" s="254"/>
      <c r="BI61" s="264"/>
      <c r="BJ61" s="265"/>
      <c r="BK61" s="266"/>
    </row>
    <row r="62" spans="2:63" ht="39" hidden="1" thickBot="1" x14ac:dyDescent="0.2">
      <c r="B62" s="971"/>
      <c r="C62" s="983"/>
      <c r="D62" s="974"/>
      <c r="E62" s="974"/>
      <c r="F62" s="974"/>
      <c r="G62" s="974"/>
      <c r="H62" s="977"/>
      <c r="I62" s="995"/>
      <c r="J62" s="244"/>
      <c r="K62" s="244"/>
      <c r="L62" s="244"/>
      <c r="M62" s="244"/>
      <c r="N62" s="986"/>
      <c r="O62" s="959"/>
      <c r="P62" s="244"/>
      <c r="Q62" s="244"/>
      <c r="R62" s="244"/>
      <c r="S62" s="244"/>
      <c r="T62" s="962"/>
      <c r="U62" s="959"/>
      <c r="V62" s="244"/>
      <c r="W62" s="244"/>
      <c r="X62" s="244"/>
      <c r="Y62" s="244"/>
      <c r="Z62" s="325" t="s">
        <v>2024</v>
      </c>
      <c r="AA62" s="326">
        <v>0.08</v>
      </c>
      <c r="AB62" s="325" t="s">
        <v>2025</v>
      </c>
      <c r="AC62" s="328">
        <v>7</v>
      </c>
      <c r="AD62" s="273"/>
      <c r="AE62" s="274"/>
      <c r="AF62" s="250"/>
      <c r="AG62" s="273"/>
      <c r="AH62" s="273"/>
      <c r="AI62" s="292"/>
      <c r="AJ62" s="273"/>
      <c r="AK62" s="273"/>
      <c r="AL62" s="292"/>
      <c r="AM62" s="273"/>
      <c r="AN62" s="274"/>
      <c r="AO62" s="293"/>
      <c r="AP62" s="253" t="s">
        <v>1980</v>
      </c>
      <c r="AQ62" s="294"/>
      <c r="AR62" s="294"/>
      <c r="AS62" s="295"/>
      <c r="AT62" s="296"/>
      <c r="AU62" s="294"/>
      <c r="AV62" s="294"/>
      <c r="AW62" s="295"/>
      <c r="AX62" s="296"/>
      <c r="AY62" s="294"/>
      <c r="AZ62" s="294"/>
      <c r="BA62" s="295"/>
      <c r="BB62" s="296"/>
      <c r="BC62" s="294"/>
      <c r="BD62" s="294"/>
      <c r="BE62" s="295"/>
      <c r="BF62" s="296"/>
      <c r="BG62" s="294"/>
      <c r="BH62" s="294"/>
      <c r="BI62" s="295"/>
      <c r="BJ62" s="296"/>
      <c r="BK62" s="266"/>
    </row>
    <row r="63" spans="2:63" ht="51.75" hidden="1" thickBot="1" x14ac:dyDescent="0.2">
      <c r="B63" s="971"/>
      <c r="C63" s="983"/>
      <c r="D63" s="974"/>
      <c r="E63" s="974"/>
      <c r="F63" s="974"/>
      <c r="G63" s="974"/>
      <c r="H63" s="977"/>
      <c r="I63" s="995"/>
      <c r="J63" s="244"/>
      <c r="K63" s="244"/>
      <c r="L63" s="244"/>
      <c r="M63" s="244"/>
      <c r="N63" s="986"/>
      <c r="O63" s="959"/>
      <c r="P63" s="244"/>
      <c r="Q63" s="244"/>
      <c r="R63" s="244"/>
      <c r="S63" s="244"/>
      <c r="T63" s="962"/>
      <c r="U63" s="959"/>
      <c r="V63" s="244"/>
      <c r="W63" s="244"/>
      <c r="X63" s="244"/>
      <c r="Y63" s="244"/>
      <c r="Z63" s="325" t="s">
        <v>2026</v>
      </c>
      <c r="AA63" s="326">
        <v>0.1</v>
      </c>
      <c r="AB63" s="325" t="s">
        <v>2027</v>
      </c>
      <c r="AC63" s="328">
        <v>7</v>
      </c>
      <c r="AD63" s="300"/>
      <c r="AE63" s="301"/>
      <c r="AF63" s="250"/>
      <c r="AG63" s="300"/>
      <c r="AH63" s="300"/>
      <c r="AI63" s="302"/>
      <c r="AJ63" s="300"/>
      <c r="AK63" s="300"/>
      <c r="AL63" s="302"/>
      <c r="AM63" s="300"/>
      <c r="AN63" s="301"/>
      <c r="AO63" s="303"/>
      <c r="AP63" s="253" t="s">
        <v>1980</v>
      </c>
      <c r="AQ63" s="294"/>
      <c r="AR63" s="294"/>
      <c r="AS63" s="297"/>
      <c r="AT63" s="296"/>
      <c r="AU63" s="294"/>
      <c r="AV63" s="294"/>
      <c r="AW63" s="297"/>
      <c r="AX63" s="296"/>
      <c r="AY63" s="294"/>
      <c r="AZ63" s="294"/>
      <c r="BA63" s="297"/>
      <c r="BB63" s="296"/>
      <c r="BC63" s="294"/>
      <c r="BD63" s="294"/>
      <c r="BE63" s="297"/>
      <c r="BF63" s="296"/>
      <c r="BG63" s="294"/>
      <c r="BH63" s="294"/>
      <c r="BI63" s="297"/>
      <c r="BJ63" s="296"/>
      <c r="BK63" s="266"/>
    </row>
    <row r="64" spans="2:63" ht="77.25" hidden="1" thickBot="1" x14ac:dyDescent="0.2">
      <c r="B64" s="971"/>
      <c r="C64" s="983"/>
      <c r="D64" s="974"/>
      <c r="E64" s="974"/>
      <c r="F64" s="974"/>
      <c r="G64" s="974"/>
      <c r="H64" s="977"/>
      <c r="I64" s="995"/>
      <c r="J64" s="244"/>
      <c r="K64" s="244"/>
      <c r="L64" s="244"/>
      <c r="M64" s="244"/>
      <c r="N64" s="986"/>
      <c r="O64" s="959"/>
      <c r="P64" s="244"/>
      <c r="Q64" s="244"/>
      <c r="R64" s="244"/>
      <c r="S64" s="244"/>
      <c r="T64" s="962"/>
      <c r="U64" s="959"/>
      <c r="V64" s="244"/>
      <c r="W64" s="244"/>
      <c r="X64" s="244"/>
      <c r="Y64" s="244"/>
      <c r="Z64" s="325" t="s">
        <v>2028</v>
      </c>
      <c r="AA64" s="326">
        <v>0.1</v>
      </c>
      <c r="AB64" s="325" t="s">
        <v>2029</v>
      </c>
      <c r="AC64" s="328">
        <v>13</v>
      </c>
      <c r="AD64" s="259"/>
      <c r="AE64" s="260"/>
      <c r="AF64" s="250"/>
      <c r="AG64" s="259"/>
      <c r="AH64" s="259"/>
      <c r="AI64" s="261"/>
      <c r="AJ64" s="259"/>
      <c r="AK64" s="259"/>
      <c r="AL64" s="261"/>
      <c r="AM64" s="259"/>
      <c r="AN64" s="260"/>
      <c r="AO64" s="262"/>
      <c r="AP64" s="253" t="s">
        <v>1980</v>
      </c>
      <c r="AQ64" s="294"/>
      <c r="AR64" s="294"/>
      <c r="AS64" s="297"/>
      <c r="AT64" s="296"/>
      <c r="AU64" s="294"/>
      <c r="AV64" s="294"/>
      <c r="AW64" s="297"/>
      <c r="AX64" s="296"/>
      <c r="AY64" s="294"/>
      <c r="AZ64" s="294"/>
      <c r="BA64" s="297"/>
      <c r="BB64" s="296"/>
      <c r="BC64" s="294"/>
      <c r="BD64" s="294"/>
      <c r="BE64" s="297"/>
      <c r="BF64" s="296"/>
      <c r="BG64" s="294"/>
      <c r="BH64" s="294"/>
      <c r="BI64" s="297"/>
      <c r="BJ64" s="296"/>
      <c r="BK64" s="266"/>
    </row>
    <row r="65" spans="2:63" ht="39" hidden="1" thickBot="1" x14ac:dyDescent="0.2">
      <c r="B65" s="971"/>
      <c r="C65" s="983"/>
      <c r="D65" s="974"/>
      <c r="E65" s="974"/>
      <c r="F65" s="974"/>
      <c r="G65" s="974"/>
      <c r="H65" s="977"/>
      <c r="I65" s="995"/>
      <c r="J65" s="244"/>
      <c r="K65" s="244"/>
      <c r="L65" s="244"/>
      <c r="M65" s="244"/>
      <c r="N65" s="986"/>
      <c r="O65" s="959"/>
      <c r="P65" s="244"/>
      <c r="Q65" s="244"/>
      <c r="R65" s="244"/>
      <c r="S65" s="244"/>
      <c r="T65" s="962"/>
      <c r="U65" s="959"/>
      <c r="V65" s="244"/>
      <c r="W65" s="244"/>
      <c r="X65" s="244"/>
      <c r="Y65" s="244"/>
      <c r="Z65" s="325" t="s">
        <v>2030</v>
      </c>
      <c r="AA65" s="326">
        <v>7.0000000000000007E-2</v>
      </c>
      <c r="AB65" s="325" t="s">
        <v>2031</v>
      </c>
      <c r="AC65" s="328">
        <v>0</v>
      </c>
      <c r="AD65" s="286"/>
      <c r="AE65" s="287"/>
      <c r="AF65" s="288"/>
      <c r="AG65" s="286"/>
      <c r="AH65" s="286"/>
      <c r="AI65" s="289"/>
      <c r="AJ65" s="286"/>
      <c r="AK65" s="286"/>
      <c r="AL65" s="289"/>
      <c r="AM65" s="286"/>
      <c r="AN65" s="287"/>
      <c r="AO65" s="290"/>
      <c r="AP65" s="253" t="s">
        <v>1980</v>
      </c>
      <c r="AQ65" s="263"/>
      <c r="AR65" s="263"/>
      <c r="AS65" s="264"/>
      <c r="AT65" s="265"/>
      <c r="AU65" s="263"/>
      <c r="AV65" s="263"/>
      <c r="AW65" s="264"/>
      <c r="AX65" s="265"/>
      <c r="AY65" s="263"/>
      <c r="AZ65" s="263"/>
      <c r="BA65" s="264"/>
      <c r="BB65" s="265"/>
      <c r="BC65" s="263"/>
      <c r="BD65" s="263"/>
      <c r="BE65" s="264"/>
      <c r="BF65" s="265"/>
      <c r="BG65" s="263"/>
      <c r="BH65" s="263"/>
      <c r="BI65" s="264"/>
      <c r="BJ65" s="265"/>
      <c r="BK65" s="266"/>
    </row>
    <row r="66" spans="2:63" ht="26.25" hidden="1" thickBot="1" x14ac:dyDescent="0.2">
      <c r="B66" s="971"/>
      <c r="C66" s="983"/>
      <c r="D66" s="974"/>
      <c r="E66" s="974"/>
      <c r="F66" s="974"/>
      <c r="G66" s="974"/>
      <c r="H66" s="977"/>
      <c r="I66" s="995"/>
      <c r="J66" s="244"/>
      <c r="K66" s="244"/>
      <c r="L66" s="244"/>
      <c r="M66" s="244"/>
      <c r="N66" s="986"/>
      <c r="O66" s="959"/>
      <c r="P66" s="244"/>
      <c r="Q66" s="244"/>
      <c r="R66" s="244"/>
      <c r="S66" s="244"/>
      <c r="T66" s="962"/>
      <c r="U66" s="959"/>
      <c r="V66" s="244"/>
      <c r="W66" s="244"/>
      <c r="X66" s="244"/>
      <c r="Y66" s="244"/>
      <c r="Z66" s="325" t="s">
        <v>2032</v>
      </c>
      <c r="AA66" s="326">
        <v>0.08</v>
      </c>
      <c r="AB66" s="325" t="s">
        <v>2033</v>
      </c>
      <c r="AC66" s="337">
        <v>2183</v>
      </c>
      <c r="AD66" s="286"/>
      <c r="AE66" s="287"/>
      <c r="AF66" s="250"/>
      <c r="AG66" s="286"/>
      <c r="AH66" s="286"/>
      <c r="AI66" s="289"/>
      <c r="AJ66" s="286"/>
      <c r="AK66" s="286"/>
      <c r="AL66" s="289"/>
      <c r="AM66" s="286"/>
      <c r="AN66" s="287"/>
      <c r="AO66" s="290"/>
      <c r="AP66" s="253" t="s">
        <v>1980</v>
      </c>
      <c r="AQ66" s="294"/>
      <c r="AR66" s="294"/>
      <c r="AS66" s="295"/>
      <c r="AT66" s="296"/>
      <c r="AU66" s="294"/>
      <c r="AV66" s="294"/>
      <c r="AW66" s="295"/>
      <c r="AX66" s="296"/>
      <c r="AY66" s="294"/>
      <c r="AZ66" s="294"/>
      <c r="BA66" s="295"/>
      <c r="BB66" s="296"/>
      <c r="BC66" s="294"/>
      <c r="BD66" s="294"/>
      <c r="BE66" s="295"/>
      <c r="BF66" s="296"/>
      <c r="BG66" s="294"/>
      <c r="BH66" s="294"/>
      <c r="BI66" s="295"/>
      <c r="BJ66" s="296"/>
      <c r="BK66" s="266"/>
    </row>
    <row r="67" spans="2:63" ht="26.25" hidden="1" thickBot="1" x14ac:dyDescent="0.2">
      <c r="B67" s="971"/>
      <c r="C67" s="983"/>
      <c r="D67" s="974"/>
      <c r="E67" s="974"/>
      <c r="F67" s="974"/>
      <c r="G67" s="974"/>
      <c r="H67" s="977"/>
      <c r="I67" s="995"/>
      <c r="J67" s="244"/>
      <c r="K67" s="244"/>
      <c r="L67" s="244"/>
      <c r="M67" s="244"/>
      <c r="N67" s="986"/>
      <c r="O67" s="959"/>
      <c r="P67" s="244"/>
      <c r="Q67" s="244"/>
      <c r="R67" s="244"/>
      <c r="S67" s="244"/>
      <c r="T67" s="962"/>
      <c r="U67" s="959"/>
      <c r="V67" s="244"/>
      <c r="W67" s="244"/>
      <c r="X67" s="244"/>
      <c r="Y67" s="244"/>
      <c r="Z67" s="325" t="s">
        <v>2034</v>
      </c>
      <c r="AA67" s="326">
        <v>0.12</v>
      </c>
      <c r="AB67" s="325" t="s">
        <v>2035</v>
      </c>
      <c r="AC67" s="328">
        <v>23</v>
      </c>
      <c r="AD67" s="273"/>
      <c r="AE67" s="274"/>
      <c r="AF67" s="250"/>
      <c r="AG67" s="273"/>
      <c r="AH67" s="273"/>
      <c r="AI67" s="292"/>
      <c r="AJ67" s="273"/>
      <c r="AK67" s="273"/>
      <c r="AL67" s="292"/>
      <c r="AM67" s="273"/>
      <c r="AN67" s="274"/>
      <c r="AO67" s="293"/>
      <c r="AP67" s="253" t="s">
        <v>1980</v>
      </c>
      <c r="AQ67" s="294"/>
      <c r="AR67" s="294"/>
      <c r="AS67" s="305"/>
      <c r="AT67" s="296"/>
      <c r="AU67" s="294"/>
      <c r="AV67" s="294"/>
      <c r="AW67" s="305"/>
      <c r="AX67" s="296"/>
      <c r="AY67" s="294"/>
      <c r="AZ67" s="294"/>
      <c r="BA67" s="305"/>
      <c r="BB67" s="296"/>
      <c r="BC67" s="294"/>
      <c r="BD67" s="294"/>
      <c r="BE67" s="305"/>
      <c r="BF67" s="296"/>
      <c r="BG67" s="294"/>
      <c r="BH67" s="294"/>
      <c r="BI67" s="305"/>
      <c r="BJ67" s="296"/>
      <c r="BK67" s="266"/>
    </row>
    <row r="68" spans="2:63" ht="26.25" hidden="1" thickBot="1" x14ac:dyDescent="0.2">
      <c r="B68" s="971"/>
      <c r="C68" s="983"/>
      <c r="D68" s="974"/>
      <c r="E68" s="974"/>
      <c r="F68" s="974"/>
      <c r="G68" s="974"/>
      <c r="H68" s="977"/>
      <c r="I68" s="995"/>
      <c r="J68" s="244"/>
      <c r="K68" s="244"/>
      <c r="L68" s="244"/>
      <c r="M68" s="244"/>
      <c r="N68" s="986"/>
      <c r="O68" s="959"/>
      <c r="P68" s="244"/>
      <c r="Q68" s="244"/>
      <c r="R68" s="244"/>
      <c r="S68" s="244"/>
      <c r="T68" s="962"/>
      <c r="U68" s="959"/>
      <c r="V68" s="244"/>
      <c r="W68" s="244"/>
      <c r="X68" s="244"/>
      <c r="Y68" s="244"/>
      <c r="Z68" s="325" t="s">
        <v>2036</v>
      </c>
      <c r="AA68" s="326">
        <v>0.08</v>
      </c>
      <c r="AB68" s="325" t="s">
        <v>2037</v>
      </c>
      <c r="AC68" s="328">
        <v>21</v>
      </c>
      <c r="AD68" s="248"/>
      <c r="AE68" s="249"/>
      <c r="AF68" s="250"/>
      <c r="AG68" s="248"/>
      <c r="AH68" s="248"/>
      <c r="AI68" s="251"/>
      <c r="AJ68" s="248"/>
      <c r="AK68" s="248"/>
      <c r="AL68" s="251"/>
      <c r="AM68" s="248"/>
      <c r="AN68" s="249"/>
      <c r="AO68" s="252"/>
      <c r="AP68" s="253" t="s">
        <v>1980</v>
      </c>
      <c r="AQ68" s="254"/>
      <c r="AR68" s="254"/>
      <c r="AS68" s="255"/>
      <c r="AT68" s="255"/>
      <c r="AU68" s="254"/>
      <c r="AV68" s="254"/>
      <c r="AW68" s="255"/>
      <c r="AX68" s="255"/>
      <c r="AY68" s="254"/>
      <c r="AZ68" s="254"/>
      <c r="BA68" s="255"/>
      <c r="BB68" s="255"/>
      <c r="BC68" s="254"/>
      <c r="BD68" s="254"/>
      <c r="BE68" s="255"/>
      <c r="BF68" s="255"/>
      <c r="BG68" s="254"/>
      <c r="BH68" s="254"/>
      <c r="BI68" s="255"/>
      <c r="BJ68" s="255"/>
      <c r="BK68" s="256"/>
    </row>
    <row r="69" spans="2:63" ht="39" hidden="1" thickBot="1" x14ac:dyDescent="0.2">
      <c r="B69" s="971"/>
      <c r="C69" s="983"/>
      <c r="D69" s="974"/>
      <c r="E69" s="974"/>
      <c r="F69" s="974"/>
      <c r="G69" s="974"/>
      <c r="H69" s="977"/>
      <c r="I69" s="995"/>
      <c r="J69" s="244"/>
      <c r="K69" s="244"/>
      <c r="L69" s="244"/>
      <c r="M69" s="244"/>
      <c r="N69" s="986"/>
      <c r="O69" s="959"/>
      <c r="P69" s="244"/>
      <c r="Q69" s="244"/>
      <c r="R69" s="244"/>
      <c r="S69" s="244"/>
      <c r="T69" s="963"/>
      <c r="U69" s="960"/>
      <c r="V69" s="244"/>
      <c r="W69" s="244"/>
      <c r="X69" s="244"/>
      <c r="Y69" s="244"/>
      <c r="Z69" s="325" t="s">
        <v>2038</v>
      </c>
      <c r="AA69" s="326">
        <v>0.12</v>
      </c>
      <c r="AB69" s="325" t="s">
        <v>2039</v>
      </c>
      <c r="AC69" s="328">
        <v>2</v>
      </c>
      <c r="AD69" s="259"/>
      <c r="AE69" s="260"/>
      <c r="AF69" s="262"/>
      <c r="AG69" s="259"/>
      <c r="AH69" s="259"/>
      <c r="AI69" s="261"/>
      <c r="AJ69" s="259"/>
      <c r="AK69" s="259"/>
      <c r="AL69" s="261"/>
      <c r="AM69" s="259"/>
      <c r="AN69" s="260"/>
      <c r="AO69" s="262"/>
      <c r="AP69" s="253" t="s">
        <v>1980</v>
      </c>
      <c r="AQ69" s="263"/>
      <c r="AR69" s="263"/>
      <c r="AS69" s="264"/>
      <c r="AT69" s="265"/>
      <c r="AU69" s="263"/>
      <c r="AV69" s="263"/>
      <c r="AW69" s="264"/>
      <c r="AX69" s="265"/>
      <c r="AY69" s="263"/>
      <c r="AZ69" s="263"/>
      <c r="BA69" s="264"/>
      <c r="BB69" s="265"/>
      <c r="BC69" s="263"/>
      <c r="BD69" s="263"/>
      <c r="BE69" s="264"/>
      <c r="BF69" s="265"/>
      <c r="BG69" s="263"/>
      <c r="BH69" s="263"/>
      <c r="BI69" s="264"/>
      <c r="BJ69" s="265"/>
      <c r="BK69" s="266"/>
    </row>
    <row r="70" spans="2:63" ht="26.25" hidden="1" thickBot="1" x14ac:dyDescent="0.2">
      <c r="B70" s="971"/>
      <c r="C70" s="983"/>
      <c r="D70" s="974"/>
      <c r="E70" s="974"/>
      <c r="F70" s="974"/>
      <c r="G70" s="974"/>
      <c r="H70" s="977"/>
      <c r="I70" s="995"/>
      <c r="J70" s="244"/>
      <c r="K70" s="244"/>
      <c r="L70" s="244"/>
      <c r="M70" s="244"/>
      <c r="N70" s="991"/>
      <c r="O70" s="960"/>
      <c r="P70" s="244"/>
      <c r="Q70" s="244"/>
      <c r="R70" s="244"/>
      <c r="S70" s="244"/>
      <c r="T70" s="267" t="s">
        <v>2040</v>
      </c>
      <c r="U70" s="268">
        <v>7.0000000000000007E-2</v>
      </c>
      <c r="V70" s="244"/>
      <c r="W70" s="244"/>
      <c r="X70" s="244"/>
      <c r="Y70" s="244"/>
      <c r="Z70" s="325" t="s">
        <v>2041</v>
      </c>
      <c r="AA70" s="326">
        <v>1</v>
      </c>
      <c r="AB70" s="325" t="s">
        <v>2042</v>
      </c>
      <c r="AC70" s="328">
        <v>0</v>
      </c>
      <c r="AD70" s="273"/>
      <c r="AE70" s="274"/>
      <c r="AF70" s="250"/>
      <c r="AG70" s="273"/>
      <c r="AH70" s="273"/>
      <c r="AI70" s="292"/>
      <c r="AJ70" s="273"/>
      <c r="AK70" s="273"/>
      <c r="AL70" s="292"/>
      <c r="AM70" s="273"/>
      <c r="AN70" s="274"/>
      <c r="AO70" s="293"/>
      <c r="AP70" s="253" t="s">
        <v>1980</v>
      </c>
      <c r="AQ70" s="294"/>
      <c r="AR70" s="294"/>
      <c r="AS70" s="295"/>
      <c r="AT70" s="296"/>
      <c r="AU70" s="294"/>
      <c r="AV70" s="294"/>
      <c r="AW70" s="295"/>
      <c r="AX70" s="296"/>
      <c r="AY70" s="294"/>
      <c r="AZ70" s="294"/>
      <c r="BA70" s="295"/>
      <c r="BB70" s="296"/>
      <c r="BC70" s="294"/>
      <c r="BD70" s="294"/>
      <c r="BE70" s="295"/>
      <c r="BF70" s="296"/>
      <c r="BG70" s="294"/>
      <c r="BH70" s="294"/>
      <c r="BI70" s="295"/>
      <c r="BJ70" s="296"/>
      <c r="BK70" s="266"/>
    </row>
    <row r="71" spans="2:63" ht="26.25" hidden="1" thickBot="1" x14ac:dyDescent="0.2">
      <c r="B71" s="971"/>
      <c r="C71" s="983"/>
      <c r="D71" s="974"/>
      <c r="E71" s="974"/>
      <c r="F71" s="974"/>
      <c r="G71" s="974"/>
      <c r="H71" s="977"/>
      <c r="I71" s="995"/>
      <c r="J71" s="244"/>
      <c r="K71" s="244"/>
      <c r="L71" s="244"/>
      <c r="M71" s="244"/>
      <c r="N71" s="961" t="s">
        <v>2043</v>
      </c>
      <c r="O71" s="958">
        <v>0.2</v>
      </c>
      <c r="P71" s="244"/>
      <c r="Q71" s="244"/>
      <c r="R71" s="244"/>
      <c r="S71" s="244"/>
      <c r="T71" s="961" t="s">
        <v>2044</v>
      </c>
      <c r="U71" s="958">
        <v>0.5</v>
      </c>
      <c r="V71" s="244"/>
      <c r="W71" s="244"/>
      <c r="X71" s="244"/>
      <c r="Y71" s="244"/>
      <c r="Z71" s="325" t="s">
        <v>2045</v>
      </c>
      <c r="AA71" s="326">
        <v>0.2</v>
      </c>
      <c r="AB71" s="325" t="s">
        <v>2046</v>
      </c>
      <c r="AC71" s="328">
        <v>4</v>
      </c>
      <c r="AD71" s="300"/>
      <c r="AE71" s="301"/>
      <c r="AF71" s="250"/>
      <c r="AG71" s="300"/>
      <c r="AH71" s="300"/>
      <c r="AI71" s="302"/>
      <c r="AJ71" s="300"/>
      <c r="AK71" s="300"/>
      <c r="AL71" s="302"/>
      <c r="AM71" s="300"/>
      <c r="AN71" s="301"/>
      <c r="AO71" s="303"/>
      <c r="AP71" s="253" t="s">
        <v>1980</v>
      </c>
      <c r="AQ71" s="299"/>
      <c r="AR71" s="299"/>
      <c r="AS71" s="295"/>
      <c r="AT71" s="296"/>
      <c r="AU71" s="299"/>
      <c r="AV71" s="299"/>
      <c r="AW71" s="295"/>
      <c r="AX71" s="296"/>
      <c r="AY71" s="299"/>
      <c r="AZ71" s="299"/>
      <c r="BA71" s="295"/>
      <c r="BB71" s="296"/>
      <c r="BC71" s="299"/>
      <c r="BD71" s="299"/>
      <c r="BE71" s="295"/>
      <c r="BF71" s="296"/>
      <c r="BG71" s="299"/>
      <c r="BH71" s="299"/>
      <c r="BI71" s="295"/>
      <c r="BJ71" s="296"/>
      <c r="BK71" s="266"/>
    </row>
    <row r="72" spans="2:63" ht="26.25" hidden="1" thickBot="1" x14ac:dyDescent="0.2">
      <c r="B72" s="971"/>
      <c r="C72" s="983"/>
      <c r="D72" s="974"/>
      <c r="E72" s="974"/>
      <c r="F72" s="974"/>
      <c r="G72" s="974"/>
      <c r="H72" s="977"/>
      <c r="I72" s="995"/>
      <c r="J72" s="244"/>
      <c r="K72" s="244"/>
      <c r="L72" s="244"/>
      <c r="M72" s="244"/>
      <c r="N72" s="962"/>
      <c r="O72" s="959"/>
      <c r="P72" s="244"/>
      <c r="Q72" s="244"/>
      <c r="R72" s="244"/>
      <c r="S72" s="244"/>
      <c r="T72" s="962"/>
      <c r="U72" s="959"/>
      <c r="V72" s="244"/>
      <c r="W72" s="244"/>
      <c r="X72" s="244"/>
      <c r="Y72" s="244"/>
      <c r="Z72" s="325" t="s">
        <v>2047</v>
      </c>
      <c r="AA72" s="326">
        <v>0.4</v>
      </c>
      <c r="AB72" s="325" t="s">
        <v>2048</v>
      </c>
      <c r="AC72" s="328">
        <v>0</v>
      </c>
      <c r="AD72" s="273"/>
      <c r="AE72" s="274"/>
      <c r="AF72" s="250"/>
      <c r="AG72" s="273"/>
      <c r="AH72" s="273"/>
      <c r="AI72" s="292"/>
      <c r="AJ72" s="273"/>
      <c r="AK72" s="273"/>
      <c r="AL72" s="292"/>
      <c r="AM72" s="273"/>
      <c r="AN72" s="274"/>
      <c r="AO72" s="293"/>
      <c r="AP72" s="253" t="s">
        <v>1980</v>
      </c>
      <c r="AQ72" s="294"/>
      <c r="AR72" s="294"/>
      <c r="AS72" s="297"/>
      <c r="AT72" s="296"/>
      <c r="AU72" s="294"/>
      <c r="AV72" s="294"/>
      <c r="AW72" s="297"/>
      <c r="AX72" s="296"/>
      <c r="AY72" s="294"/>
      <c r="AZ72" s="294"/>
      <c r="BA72" s="297"/>
      <c r="BB72" s="296"/>
      <c r="BC72" s="294"/>
      <c r="BD72" s="294"/>
      <c r="BE72" s="297"/>
      <c r="BF72" s="296"/>
      <c r="BG72" s="294"/>
      <c r="BH72" s="294"/>
      <c r="BI72" s="297"/>
      <c r="BJ72" s="296"/>
      <c r="BK72" s="266"/>
    </row>
    <row r="73" spans="2:63" ht="13.5" hidden="1" thickBot="1" x14ac:dyDescent="0.2">
      <c r="B73" s="971"/>
      <c r="C73" s="983"/>
      <c r="D73" s="974"/>
      <c r="E73" s="974"/>
      <c r="F73" s="974"/>
      <c r="G73" s="974"/>
      <c r="H73" s="977"/>
      <c r="I73" s="995"/>
      <c r="J73" s="244"/>
      <c r="K73" s="244"/>
      <c r="L73" s="244"/>
      <c r="M73" s="244"/>
      <c r="N73" s="962"/>
      <c r="O73" s="959"/>
      <c r="P73" s="244"/>
      <c r="Q73" s="244"/>
      <c r="R73" s="244"/>
      <c r="S73" s="244"/>
      <c r="T73" s="963"/>
      <c r="U73" s="960"/>
      <c r="V73" s="244"/>
      <c r="W73" s="244"/>
      <c r="X73" s="244"/>
      <c r="Y73" s="244"/>
      <c r="Z73" s="325" t="s">
        <v>2049</v>
      </c>
      <c r="AA73" s="326">
        <v>0.4</v>
      </c>
      <c r="AB73" s="325" t="s">
        <v>2050</v>
      </c>
      <c r="AC73" s="328">
        <v>0</v>
      </c>
      <c r="AD73" s="259"/>
      <c r="AE73" s="260"/>
      <c r="AF73" s="250"/>
      <c r="AG73" s="259"/>
      <c r="AH73" s="259"/>
      <c r="AI73" s="261"/>
      <c r="AJ73" s="259"/>
      <c r="AK73" s="259"/>
      <c r="AL73" s="261"/>
      <c r="AM73" s="259"/>
      <c r="AN73" s="260"/>
      <c r="AO73" s="262"/>
      <c r="AP73" s="253" t="s">
        <v>1980</v>
      </c>
      <c r="AQ73" s="294"/>
      <c r="AR73" s="294"/>
      <c r="AS73" s="295"/>
      <c r="AT73" s="296"/>
      <c r="AU73" s="294"/>
      <c r="AV73" s="294"/>
      <c r="AW73" s="295"/>
      <c r="AX73" s="296"/>
      <c r="AY73" s="294"/>
      <c r="AZ73" s="294"/>
      <c r="BA73" s="295"/>
      <c r="BB73" s="296"/>
      <c r="BC73" s="294"/>
      <c r="BD73" s="294"/>
      <c r="BE73" s="295"/>
      <c r="BF73" s="296"/>
      <c r="BG73" s="294"/>
      <c r="BH73" s="294"/>
      <c r="BI73" s="295"/>
      <c r="BJ73" s="296"/>
      <c r="BK73" s="266"/>
    </row>
    <row r="74" spans="2:63" ht="26.25" hidden="1" thickBot="1" x14ac:dyDescent="0.2">
      <c r="B74" s="971"/>
      <c r="C74" s="983"/>
      <c r="D74" s="974"/>
      <c r="E74" s="974"/>
      <c r="F74" s="974"/>
      <c r="G74" s="974"/>
      <c r="H74" s="977"/>
      <c r="I74" s="995"/>
      <c r="J74" s="244"/>
      <c r="K74" s="244"/>
      <c r="L74" s="244"/>
      <c r="M74" s="244"/>
      <c r="N74" s="962"/>
      <c r="O74" s="959"/>
      <c r="P74" s="244"/>
      <c r="Q74" s="244"/>
      <c r="R74" s="244"/>
      <c r="S74" s="244"/>
      <c r="T74" s="961" t="s">
        <v>2051</v>
      </c>
      <c r="U74" s="958">
        <v>0.5</v>
      </c>
      <c r="V74" s="244"/>
      <c r="W74" s="244"/>
      <c r="X74" s="244"/>
      <c r="Y74" s="244"/>
      <c r="Z74" s="325" t="s">
        <v>2052</v>
      </c>
      <c r="AA74" s="326">
        <v>0.5</v>
      </c>
      <c r="AB74" s="325" t="s">
        <v>2053</v>
      </c>
      <c r="AC74" s="328">
        <v>1</v>
      </c>
      <c r="AD74" s="259"/>
      <c r="AE74" s="260"/>
      <c r="AF74" s="250"/>
      <c r="AG74" s="259"/>
      <c r="AH74" s="259"/>
      <c r="AI74" s="261"/>
      <c r="AJ74" s="259"/>
      <c r="AK74" s="259"/>
      <c r="AL74" s="261"/>
      <c r="AM74" s="259"/>
      <c r="AN74" s="260"/>
      <c r="AO74" s="262"/>
      <c r="AP74" s="253" t="s">
        <v>1980</v>
      </c>
      <c r="AQ74" s="294"/>
      <c r="AR74" s="294"/>
      <c r="AS74" s="295"/>
      <c r="AT74" s="296"/>
      <c r="AU74" s="294"/>
      <c r="AV74" s="294"/>
      <c r="AW74" s="295"/>
      <c r="AX74" s="296"/>
      <c r="AY74" s="294"/>
      <c r="AZ74" s="294"/>
      <c r="BA74" s="295"/>
      <c r="BB74" s="296"/>
      <c r="BC74" s="294"/>
      <c r="BD74" s="294"/>
      <c r="BE74" s="295"/>
      <c r="BF74" s="296"/>
      <c r="BG74" s="294"/>
      <c r="BH74" s="294"/>
      <c r="BI74" s="295"/>
      <c r="BJ74" s="296"/>
      <c r="BK74" s="266"/>
    </row>
    <row r="75" spans="2:63" ht="13.5" hidden="1" thickBot="1" x14ac:dyDescent="0.2">
      <c r="B75" s="972"/>
      <c r="C75" s="983"/>
      <c r="D75" s="975"/>
      <c r="E75" s="975"/>
      <c r="F75" s="975"/>
      <c r="G75" s="975"/>
      <c r="H75" s="978"/>
      <c r="I75" s="996"/>
      <c r="J75" s="338"/>
      <c r="K75" s="338"/>
      <c r="L75" s="338"/>
      <c r="M75" s="338"/>
      <c r="N75" s="992"/>
      <c r="O75" s="993"/>
      <c r="P75" s="338"/>
      <c r="Q75" s="338"/>
      <c r="R75" s="338"/>
      <c r="S75" s="338"/>
      <c r="T75" s="992"/>
      <c r="U75" s="993"/>
      <c r="V75" s="338"/>
      <c r="W75" s="338"/>
      <c r="X75" s="338"/>
      <c r="Y75" s="338"/>
      <c r="Z75" s="339" t="s">
        <v>2054</v>
      </c>
      <c r="AA75" s="326">
        <v>0.5</v>
      </c>
      <c r="AB75" s="339" t="s">
        <v>2055</v>
      </c>
      <c r="AC75" s="340">
        <v>0</v>
      </c>
      <c r="AD75" s="341"/>
      <c r="AE75" s="342"/>
      <c r="AF75" s="343"/>
      <c r="AG75" s="341"/>
      <c r="AH75" s="341"/>
      <c r="AI75" s="344"/>
      <c r="AJ75" s="341"/>
      <c r="AK75" s="341"/>
      <c r="AL75" s="344"/>
      <c r="AM75" s="341"/>
      <c r="AN75" s="342"/>
      <c r="AO75" s="343"/>
      <c r="AP75" s="316" t="s">
        <v>1980</v>
      </c>
      <c r="AQ75" s="345"/>
      <c r="AR75" s="345"/>
      <c r="AS75" s="346"/>
      <c r="AT75" s="346"/>
      <c r="AU75" s="345"/>
      <c r="AV75" s="345"/>
      <c r="AW75" s="347"/>
      <c r="AX75" s="347"/>
      <c r="AY75" s="345"/>
      <c r="AZ75" s="345"/>
      <c r="BA75" s="347"/>
      <c r="BB75" s="347"/>
      <c r="BC75" s="345"/>
      <c r="BD75" s="345"/>
      <c r="BE75" s="347"/>
      <c r="BF75" s="347"/>
      <c r="BG75" s="345"/>
      <c r="BH75" s="345"/>
      <c r="BI75" s="347"/>
      <c r="BJ75" s="347"/>
      <c r="BK75" s="348"/>
    </row>
    <row r="76" spans="2:63" ht="39" hidden="1" thickBot="1" x14ac:dyDescent="0.2">
      <c r="B76" s="979" t="s">
        <v>1903</v>
      </c>
      <c r="C76" s="983"/>
      <c r="D76" s="349"/>
      <c r="E76" s="350"/>
      <c r="F76" s="350"/>
      <c r="G76" s="350"/>
      <c r="H76" s="976" t="s">
        <v>2056</v>
      </c>
      <c r="I76" s="973">
        <v>0.16</v>
      </c>
      <c r="J76" s="227"/>
      <c r="K76" s="227"/>
      <c r="L76" s="227"/>
      <c r="M76" s="227"/>
      <c r="N76" s="998" t="s">
        <v>2057</v>
      </c>
      <c r="O76" s="999">
        <v>0.3</v>
      </c>
      <c r="P76" s="227"/>
      <c r="Q76" s="227"/>
      <c r="R76" s="227"/>
      <c r="S76" s="227"/>
      <c r="T76" s="998" t="s">
        <v>2058</v>
      </c>
      <c r="U76" s="999">
        <v>0.5</v>
      </c>
      <c r="V76" s="227"/>
      <c r="W76" s="227"/>
      <c r="X76" s="227"/>
      <c r="Y76" s="227"/>
      <c r="Z76" s="322" t="s">
        <v>2059</v>
      </c>
      <c r="AA76" s="351">
        <v>0.05</v>
      </c>
      <c r="AB76" s="352" t="s">
        <v>2060</v>
      </c>
      <c r="AC76" s="353">
        <v>1</v>
      </c>
      <c r="AD76" s="234"/>
      <c r="AE76" s="235"/>
      <c r="AF76" s="354"/>
      <c r="AG76" s="234"/>
      <c r="AH76" s="234"/>
      <c r="AI76" s="237"/>
      <c r="AJ76" s="234"/>
      <c r="AK76" s="234"/>
      <c r="AL76" s="237"/>
      <c r="AM76" s="234"/>
      <c r="AN76" s="235"/>
      <c r="AO76" s="236"/>
      <c r="AP76" s="238" t="s">
        <v>2061</v>
      </c>
      <c r="AQ76" s="239"/>
      <c r="AR76" s="239"/>
      <c r="AS76" s="242"/>
      <c r="AT76" s="355"/>
      <c r="AU76" s="239"/>
      <c r="AV76" s="239"/>
      <c r="AW76" s="242"/>
      <c r="AX76" s="355"/>
      <c r="AY76" s="239"/>
      <c r="AZ76" s="239"/>
      <c r="BA76" s="242"/>
      <c r="BB76" s="355"/>
      <c r="BC76" s="239"/>
      <c r="BD76" s="239"/>
      <c r="BE76" s="242"/>
      <c r="BF76" s="355"/>
      <c r="BG76" s="239"/>
      <c r="BH76" s="239"/>
      <c r="BI76" s="242"/>
      <c r="BJ76" s="355"/>
      <c r="BK76" s="356"/>
    </row>
    <row r="77" spans="2:63" ht="39" hidden="1" thickBot="1" x14ac:dyDescent="0.2">
      <c r="B77" s="980"/>
      <c r="C77" s="983"/>
      <c r="D77" s="357"/>
      <c r="E77" s="358"/>
      <c r="F77" s="358"/>
      <c r="G77" s="358"/>
      <c r="H77" s="977"/>
      <c r="I77" s="974"/>
      <c r="J77" s="244"/>
      <c r="K77" s="244"/>
      <c r="L77" s="244"/>
      <c r="M77" s="244"/>
      <c r="N77" s="962"/>
      <c r="O77" s="959"/>
      <c r="P77" s="244"/>
      <c r="Q77" s="244"/>
      <c r="R77" s="244"/>
      <c r="S77" s="244"/>
      <c r="T77" s="962"/>
      <c r="U77" s="959"/>
      <c r="V77" s="244"/>
      <c r="W77" s="244"/>
      <c r="X77" s="244"/>
      <c r="Y77" s="244"/>
      <c r="Z77" s="325" t="s">
        <v>2062</v>
      </c>
      <c r="AA77" s="359">
        <v>0.2</v>
      </c>
      <c r="AB77" s="325" t="s">
        <v>2063</v>
      </c>
      <c r="AC77" s="330">
        <v>1</v>
      </c>
      <c r="AD77" s="273"/>
      <c r="AE77" s="274"/>
      <c r="AF77" s="250"/>
      <c r="AG77" s="273"/>
      <c r="AH77" s="273"/>
      <c r="AI77" s="292"/>
      <c r="AJ77" s="273"/>
      <c r="AK77" s="273"/>
      <c r="AL77" s="292"/>
      <c r="AM77" s="273"/>
      <c r="AN77" s="274"/>
      <c r="AO77" s="293"/>
      <c r="AP77" s="253" t="s">
        <v>2061</v>
      </c>
      <c r="AQ77" s="294"/>
      <c r="AR77" s="294"/>
      <c r="AS77" s="295"/>
      <c r="AT77" s="296"/>
      <c r="AU77" s="294"/>
      <c r="AV77" s="294"/>
      <c r="AW77" s="295"/>
      <c r="AX77" s="296"/>
      <c r="AY77" s="294"/>
      <c r="AZ77" s="294"/>
      <c r="BA77" s="295"/>
      <c r="BB77" s="296"/>
      <c r="BC77" s="294"/>
      <c r="BD77" s="294"/>
      <c r="BE77" s="295"/>
      <c r="BF77" s="296"/>
      <c r="BG77" s="294"/>
      <c r="BH77" s="294"/>
      <c r="BI77" s="295"/>
      <c r="BJ77" s="296"/>
      <c r="BK77" s="266"/>
    </row>
    <row r="78" spans="2:63" ht="39" hidden="1" thickBot="1" x14ac:dyDescent="0.2">
      <c r="B78" s="980"/>
      <c r="C78" s="983"/>
      <c r="D78" s="357"/>
      <c r="E78" s="358"/>
      <c r="F78" s="358"/>
      <c r="G78" s="358"/>
      <c r="H78" s="977"/>
      <c r="I78" s="974"/>
      <c r="J78" s="244"/>
      <c r="K78" s="244"/>
      <c r="L78" s="244"/>
      <c r="M78" s="244"/>
      <c r="N78" s="962"/>
      <c r="O78" s="959"/>
      <c r="P78" s="244"/>
      <c r="Q78" s="244"/>
      <c r="R78" s="244"/>
      <c r="S78" s="244"/>
      <c r="T78" s="962"/>
      <c r="U78" s="959"/>
      <c r="V78" s="244"/>
      <c r="W78" s="244"/>
      <c r="X78" s="244"/>
      <c r="Y78" s="244"/>
      <c r="Z78" s="325" t="s">
        <v>2064</v>
      </c>
      <c r="AA78" s="359">
        <v>0.15</v>
      </c>
      <c r="AB78" s="325" t="s">
        <v>2065</v>
      </c>
      <c r="AC78" s="330">
        <v>19</v>
      </c>
      <c r="AD78" s="273"/>
      <c r="AE78" s="274"/>
      <c r="AF78" s="250"/>
      <c r="AG78" s="273"/>
      <c r="AH78" s="273"/>
      <c r="AI78" s="292"/>
      <c r="AJ78" s="273"/>
      <c r="AK78" s="273"/>
      <c r="AL78" s="292"/>
      <c r="AM78" s="273"/>
      <c r="AN78" s="274"/>
      <c r="AO78" s="293"/>
      <c r="AP78" s="253" t="s">
        <v>2061</v>
      </c>
      <c r="AQ78" s="294"/>
      <c r="AR78" s="294"/>
      <c r="AS78" s="295"/>
      <c r="AT78" s="296"/>
      <c r="AU78" s="294"/>
      <c r="AV78" s="294"/>
      <c r="AW78" s="295"/>
      <c r="AX78" s="296"/>
      <c r="AY78" s="294"/>
      <c r="AZ78" s="294"/>
      <c r="BA78" s="295"/>
      <c r="BB78" s="296"/>
      <c r="BC78" s="294"/>
      <c r="BD78" s="294"/>
      <c r="BE78" s="295"/>
      <c r="BF78" s="296"/>
      <c r="BG78" s="294"/>
      <c r="BH78" s="294"/>
      <c r="BI78" s="295"/>
      <c r="BJ78" s="296"/>
      <c r="BK78" s="266"/>
    </row>
    <row r="79" spans="2:63" ht="39" hidden="1" thickBot="1" x14ac:dyDescent="0.2">
      <c r="B79" s="980"/>
      <c r="C79" s="983"/>
      <c r="D79" s="986"/>
      <c r="E79" s="986"/>
      <c r="F79" s="986"/>
      <c r="G79" s="986"/>
      <c r="H79" s="977"/>
      <c r="I79" s="974"/>
      <c r="J79" s="244"/>
      <c r="K79" s="244"/>
      <c r="L79" s="244"/>
      <c r="M79" s="244"/>
      <c r="N79" s="962"/>
      <c r="O79" s="959"/>
      <c r="P79" s="244"/>
      <c r="Q79" s="244"/>
      <c r="R79" s="244"/>
      <c r="S79" s="244"/>
      <c r="T79" s="962"/>
      <c r="U79" s="959"/>
      <c r="V79" s="244"/>
      <c r="W79" s="244"/>
      <c r="X79" s="244"/>
      <c r="Y79" s="244"/>
      <c r="Z79" s="325" t="s">
        <v>2066</v>
      </c>
      <c r="AA79" s="359">
        <v>0.15</v>
      </c>
      <c r="AB79" s="325" t="s">
        <v>2067</v>
      </c>
      <c r="AC79" s="330">
        <v>19</v>
      </c>
      <c r="AD79" s="259"/>
      <c r="AE79" s="260"/>
      <c r="AF79" s="262"/>
      <c r="AG79" s="259"/>
      <c r="AH79" s="259"/>
      <c r="AI79" s="261"/>
      <c r="AJ79" s="259"/>
      <c r="AK79" s="259"/>
      <c r="AL79" s="261"/>
      <c r="AM79" s="259"/>
      <c r="AN79" s="260"/>
      <c r="AO79" s="262"/>
      <c r="AP79" s="253" t="s">
        <v>2061</v>
      </c>
      <c r="AQ79" s="263"/>
      <c r="AR79" s="263"/>
      <c r="AS79" s="264"/>
      <c r="AT79" s="265"/>
      <c r="AU79" s="263"/>
      <c r="AV79" s="263"/>
      <c r="AW79" s="264"/>
      <c r="AX79" s="265"/>
      <c r="AY79" s="263"/>
      <c r="AZ79" s="263"/>
      <c r="BA79" s="264"/>
      <c r="BB79" s="265"/>
      <c r="BC79" s="263"/>
      <c r="BD79" s="263"/>
      <c r="BE79" s="264"/>
      <c r="BF79" s="265"/>
      <c r="BG79" s="263"/>
      <c r="BH79" s="263"/>
      <c r="BI79" s="264"/>
      <c r="BJ79" s="265"/>
      <c r="BK79" s="266"/>
    </row>
    <row r="80" spans="2:63" ht="39" hidden="1" thickBot="1" x14ac:dyDescent="0.2">
      <c r="B80" s="980"/>
      <c r="C80" s="983"/>
      <c r="D80" s="986"/>
      <c r="E80" s="986"/>
      <c r="F80" s="986"/>
      <c r="G80" s="986"/>
      <c r="H80" s="977"/>
      <c r="I80" s="974"/>
      <c r="J80" s="244"/>
      <c r="K80" s="244"/>
      <c r="L80" s="244"/>
      <c r="M80" s="244"/>
      <c r="N80" s="962"/>
      <c r="O80" s="959"/>
      <c r="P80" s="244"/>
      <c r="Q80" s="244"/>
      <c r="R80" s="244"/>
      <c r="S80" s="244"/>
      <c r="T80" s="962"/>
      <c r="U80" s="959"/>
      <c r="V80" s="244"/>
      <c r="W80" s="244"/>
      <c r="X80" s="244"/>
      <c r="Y80" s="244"/>
      <c r="Z80" s="325" t="s">
        <v>2068</v>
      </c>
      <c r="AA80" s="359">
        <v>0.15</v>
      </c>
      <c r="AB80" s="325" t="s">
        <v>2069</v>
      </c>
      <c r="AC80" s="330">
        <v>14</v>
      </c>
      <c r="AD80" s="300"/>
      <c r="AE80" s="301"/>
      <c r="AF80" s="250"/>
      <c r="AG80" s="300"/>
      <c r="AH80" s="300"/>
      <c r="AI80" s="302"/>
      <c r="AJ80" s="300"/>
      <c r="AK80" s="300"/>
      <c r="AL80" s="302"/>
      <c r="AM80" s="300"/>
      <c r="AN80" s="301"/>
      <c r="AO80" s="303"/>
      <c r="AP80" s="253" t="s">
        <v>2061</v>
      </c>
      <c r="AQ80" s="299"/>
      <c r="AR80" s="299"/>
      <c r="AS80" s="295"/>
      <c r="AT80" s="296"/>
      <c r="AU80" s="299"/>
      <c r="AV80" s="299"/>
      <c r="AW80" s="295"/>
      <c r="AX80" s="296"/>
      <c r="AY80" s="299"/>
      <c r="AZ80" s="299"/>
      <c r="BA80" s="295"/>
      <c r="BB80" s="296"/>
      <c r="BC80" s="299"/>
      <c r="BD80" s="299"/>
      <c r="BE80" s="295"/>
      <c r="BF80" s="296"/>
      <c r="BG80" s="299"/>
      <c r="BH80" s="299"/>
      <c r="BI80" s="295"/>
      <c r="BJ80" s="296"/>
      <c r="BK80" s="266"/>
    </row>
    <row r="81" spans="2:63" ht="39" hidden="1" thickBot="1" x14ac:dyDescent="0.2">
      <c r="B81" s="980"/>
      <c r="C81" s="983"/>
      <c r="D81" s="986"/>
      <c r="E81" s="986"/>
      <c r="F81" s="986"/>
      <c r="G81" s="986"/>
      <c r="H81" s="977"/>
      <c r="I81" s="974"/>
      <c r="J81" s="244"/>
      <c r="K81" s="244"/>
      <c r="L81" s="244"/>
      <c r="M81" s="244"/>
      <c r="N81" s="962"/>
      <c r="O81" s="959"/>
      <c r="P81" s="244"/>
      <c r="Q81" s="244"/>
      <c r="R81" s="244"/>
      <c r="S81" s="244"/>
      <c r="T81" s="962"/>
      <c r="U81" s="959"/>
      <c r="V81" s="244"/>
      <c r="W81" s="244"/>
      <c r="X81" s="244"/>
      <c r="Y81" s="244"/>
      <c r="Z81" s="325" t="s">
        <v>2070</v>
      </c>
      <c r="AA81" s="359">
        <v>0.15</v>
      </c>
      <c r="AB81" s="325" t="s">
        <v>2071</v>
      </c>
      <c r="AC81" s="337">
        <v>45000</v>
      </c>
      <c r="AD81" s="259"/>
      <c r="AE81" s="260"/>
      <c r="AF81" s="250"/>
      <c r="AG81" s="259"/>
      <c r="AH81" s="259"/>
      <c r="AI81" s="261"/>
      <c r="AJ81" s="259"/>
      <c r="AK81" s="259"/>
      <c r="AL81" s="261"/>
      <c r="AM81" s="259"/>
      <c r="AN81" s="260"/>
      <c r="AO81" s="262"/>
      <c r="AP81" s="253" t="s">
        <v>2061</v>
      </c>
      <c r="AQ81" s="263"/>
      <c r="AR81" s="263"/>
      <c r="AS81" s="264"/>
      <c r="AT81" s="265"/>
      <c r="AU81" s="263"/>
      <c r="AV81" s="263"/>
      <c r="AW81" s="264"/>
      <c r="AX81" s="265"/>
      <c r="AY81" s="263"/>
      <c r="AZ81" s="263"/>
      <c r="BA81" s="264"/>
      <c r="BB81" s="265"/>
      <c r="BC81" s="263"/>
      <c r="BD81" s="263"/>
      <c r="BE81" s="264"/>
      <c r="BF81" s="265"/>
      <c r="BG81" s="263"/>
      <c r="BH81" s="263"/>
      <c r="BI81" s="264"/>
      <c r="BJ81" s="265"/>
      <c r="BK81" s="266"/>
    </row>
    <row r="82" spans="2:63" ht="39" hidden="1" thickBot="1" x14ac:dyDescent="0.2">
      <c r="B82" s="980"/>
      <c r="C82" s="983"/>
      <c r="D82" s="986"/>
      <c r="E82" s="986"/>
      <c r="F82" s="986"/>
      <c r="G82" s="986"/>
      <c r="H82" s="977"/>
      <c r="I82" s="974"/>
      <c r="J82" s="244"/>
      <c r="K82" s="244"/>
      <c r="L82" s="244"/>
      <c r="M82" s="244"/>
      <c r="N82" s="962"/>
      <c r="O82" s="959"/>
      <c r="P82" s="244"/>
      <c r="Q82" s="244"/>
      <c r="R82" s="244"/>
      <c r="S82" s="244"/>
      <c r="T82" s="963"/>
      <c r="U82" s="960"/>
      <c r="V82" s="244"/>
      <c r="W82" s="244"/>
      <c r="X82" s="244"/>
      <c r="Y82" s="244"/>
      <c r="Z82" s="325" t="s">
        <v>2072</v>
      </c>
      <c r="AA82" s="359">
        <v>0.15</v>
      </c>
      <c r="AB82" s="325" t="s">
        <v>2073</v>
      </c>
      <c r="AC82" s="337">
        <v>45000</v>
      </c>
      <c r="AD82" s="273"/>
      <c r="AE82" s="274"/>
      <c r="AF82" s="250"/>
      <c r="AG82" s="273"/>
      <c r="AH82" s="273"/>
      <c r="AI82" s="292"/>
      <c r="AJ82" s="273"/>
      <c r="AK82" s="273"/>
      <c r="AL82" s="292"/>
      <c r="AM82" s="273"/>
      <c r="AN82" s="274"/>
      <c r="AO82" s="293"/>
      <c r="AP82" s="253" t="s">
        <v>2061</v>
      </c>
      <c r="AQ82" s="294"/>
      <c r="AR82" s="294"/>
      <c r="AS82" s="295"/>
      <c r="AT82" s="296"/>
      <c r="AU82" s="294"/>
      <c r="AV82" s="294"/>
      <c r="AW82" s="295"/>
      <c r="AX82" s="296"/>
      <c r="AY82" s="294"/>
      <c r="AZ82" s="294"/>
      <c r="BA82" s="295"/>
      <c r="BB82" s="296"/>
      <c r="BC82" s="294"/>
      <c r="BD82" s="294"/>
      <c r="BE82" s="295"/>
      <c r="BF82" s="296"/>
      <c r="BG82" s="294"/>
      <c r="BH82" s="294"/>
      <c r="BI82" s="295"/>
      <c r="BJ82" s="296"/>
      <c r="BK82" s="266"/>
    </row>
    <row r="83" spans="2:63" ht="39" hidden="1" thickBot="1" x14ac:dyDescent="0.2">
      <c r="B83" s="980"/>
      <c r="C83" s="983"/>
      <c r="D83" s="986"/>
      <c r="E83" s="986"/>
      <c r="F83" s="986"/>
      <c r="G83" s="986"/>
      <c r="H83" s="977"/>
      <c r="I83" s="974"/>
      <c r="J83" s="244"/>
      <c r="K83" s="244"/>
      <c r="L83" s="244"/>
      <c r="M83" s="244"/>
      <c r="N83" s="962"/>
      <c r="O83" s="959"/>
      <c r="P83" s="244"/>
      <c r="Q83" s="244"/>
      <c r="R83" s="244"/>
      <c r="S83" s="244"/>
      <c r="T83" s="961" t="s">
        <v>2074</v>
      </c>
      <c r="U83" s="958">
        <v>0.5</v>
      </c>
      <c r="V83" s="244"/>
      <c r="W83" s="244"/>
      <c r="X83" s="244"/>
      <c r="Y83" s="244"/>
      <c r="Z83" s="325" t="s">
        <v>2075</v>
      </c>
      <c r="AA83" s="359">
        <v>0.35</v>
      </c>
      <c r="AB83" s="325" t="s">
        <v>2076</v>
      </c>
      <c r="AC83" s="330">
        <v>0</v>
      </c>
      <c r="AD83" s="259"/>
      <c r="AE83" s="260"/>
      <c r="AF83" s="250"/>
      <c r="AG83" s="259"/>
      <c r="AH83" s="259"/>
      <c r="AI83" s="261"/>
      <c r="AJ83" s="259"/>
      <c r="AK83" s="259"/>
      <c r="AL83" s="261"/>
      <c r="AM83" s="259"/>
      <c r="AN83" s="260"/>
      <c r="AO83" s="262"/>
      <c r="AP83" s="253" t="s">
        <v>2061</v>
      </c>
      <c r="AQ83" s="294"/>
      <c r="AR83" s="294"/>
      <c r="AS83" s="295"/>
      <c r="AT83" s="296"/>
      <c r="AU83" s="294"/>
      <c r="AV83" s="294"/>
      <c r="AW83" s="295"/>
      <c r="AX83" s="296"/>
      <c r="AY83" s="294"/>
      <c r="AZ83" s="294"/>
      <c r="BA83" s="295"/>
      <c r="BB83" s="296"/>
      <c r="BC83" s="294"/>
      <c r="BD83" s="294"/>
      <c r="BE83" s="295"/>
      <c r="BF83" s="296"/>
      <c r="BG83" s="294"/>
      <c r="BH83" s="294"/>
      <c r="BI83" s="295"/>
      <c r="BJ83" s="296"/>
      <c r="BK83" s="266"/>
    </row>
    <row r="84" spans="2:63" ht="39" hidden="1" thickBot="1" x14ac:dyDescent="0.2">
      <c r="B84" s="980"/>
      <c r="C84" s="983"/>
      <c r="D84" s="986"/>
      <c r="E84" s="986"/>
      <c r="F84" s="986"/>
      <c r="G84" s="986"/>
      <c r="H84" s="977"/>
      <c r="I84" s="974"/>
      <c r="J84" s="244"/>
      <c r="K84" s="244"/>
      <c r="L84" s="244"/>
      <c r="M84" s="244"/>
      <c r="N84" s="962"/>
      <c r="O84" s="959"/>
      <c r="P84" s="244"/>
      <c r="Q84" s="244"/>
      <c r="R84" s="244"/>
      <c r="S84" s="244"/>
      <c r="T84" s="962"/>
      <c r="U84" s="959"/>
      <c r="V84" s="244"/>
      <c r="W84" s="244"/>
      <c r="X84" s="244"/>
      <c r="Y84" s="244"/>
      <c r="Z84" s="325" t="s">
        <v>2077</v>
      </c>
      <c r="AA84" s="359">
        <v>0.35</v>
      </c>
      <c r="AB84" s="325" t="s">
        <v>2078</v>
      </c>
      <c r="AC84" s="330">
        <v>0</v>
      </c>
      <c r="AD84" s="273"/>
      <c r="AE84" s="274"/>
      <c r="AF84" s="250"/>
      <c r="AG84" s="273"/>
      <c r="AH84" s="273"/>
      <c r="AI84" s="292"/>
      <c r="AJ84" s="273"/>
      <c r="AK84" s="273"/>
      <c r="AL84" s="292"/>
      <c r="AM84" s="273"/>
      <c r="AN84" s="274"/>
      <c r="AO84" s="293"/>
      <c r="AP84" s="253" t="s">
        <v>2061</v>
      </c>
      <c r="AQ84" s="294"/>
      <c r="AR84" s="294"/>
      <c r="AS84" s="295"/>
      <c r="AT84" s="296"/>
      <c r="AU84" s="294"/>
      <c r="AV84" s="294"/>
      <c r="AW84" s="295"/>
      <c r="AX84" s="296"/>
      <c r="AY84" s="294"/>
      <c r="AZ84" s="294"/>
      <c r="BA84" s="295"/>
      <c r="BB84" s="296"/>
      <c r="BC84" s="294"/>
      <c r="BD84" s="294"/>
      <c r="BE84" s="295"/>
      <c r="BF84" s="296"/>
      <c r="BG84" s="294"/>
      <c r="BH84" s="294"/>
      <c r="BI84" s="295"/>
      <c r="BJ84" s="296"/>
      <c r="BK84" s="266"/>
    </row>
    <row r="85" spans="2:63" ht="51.75" hidden="1" thickBot="1" x14ac:dyDescent="0.2">
      <c r="B85" s="980"/>
      <c r="C85" s="983"/>
      <c r="D85" s="986"/>
      <c r="E85" s="986"/>
      <c r="F85" s="986"/>
      <c r="G85" s="986"/>
      <c r="H85" s="977"/>
      <c r="I85" s="974"/>
      <c r="J85" s="244"/>
      <c r="K85" s="244"/>
      <c r="L85" s="244"/>
      <c r="M85" s="244"/>
      <c r="N85" s="963"/>
      <c r="O85" s="960"/>
      <c r="P85" s="244"/>
      <c r="Q85" s="244"/>
      <c r="R85" s="244"/>
      <c r="S85" s="244"/>
      <c r="T85" s="963"/>
      <c r="U85" s="960"/>
      <c r="V85" s="244"/>
      <c r="W85" s="244"/>
      <c r="X85" s="244"/>
      <c r="Y85" s="244"/>
      <c r="Z85" s="325" t="s">
        <v>2079</v>
      </c>
      <c r="AA85" s="359">
        <v>0.3</v>
      </c>
      <c r="AB85" s="325" t="s">
        <v>2080</v>
      </c>
      <c r="AC85" s="330">
        <v>1</v>
      </c>
      <c r="AD85" s="306"/>
      <c r="AE85" s="307"/>
      <c r="AF85" s="250"/>
      <c r="AG85" s="306"/>
      <c r="AH85" s="306"/>
      <c r="AI85" s="308"/>
      <c r="AJ85" s="306"/>
      <c r="AK85" s="306"/>
      <c r="AL85" s="308"/>
      <c r="AM85" s="306"/>
      <c r="AN85" s="307"/>
      <c r="AO85" s="309"/>
      <c r="AP85" s="253" t="s">
        <v>2061</v>
      </c>
      <c r="AQ85" s="294"/>
      <c r="AR85" s="294"/>
      <c r="AS85" s="310"/>
      <c r="AT85" s="296"/>
      <c r="AU85" s="294"/>
      <c r="AV85" s="294"/>
      <c r="AW85" s="310"/>
      <c r="AX85" s="296"/>
      <c r="AY85" s="294"/>
      <c r="AZ85" s="294"/>
      <c r="BA85" s="310"/>
      <c r="BB85" s="296"/>
      <c r="BC85" s="294"/>
      <c r="BD85" s="294"/>
      <c r="BE85" s="310"/>
      <c r="BF85" s="296"/>
      <c r="BG85" s="294"/>
      <c r="BH85" s="294"/>
      <c r="BI85" s="310"/>
      <c r="BJ85" s="296"/>
      <c r="BK85" s="266"/>
    </row>
    <row r="86" spans="2:63" ht="39" hidden="1" thickBot="1" x14ac:dyDescent="0.2">
      <c r="B86" s="980"/>
      <c r="C86" s="983"/>
      <c r="D86" s="986"/>
      <c r="E86" s="986"/>
      <c r="F86" s="986"/>
      <c r="G86" s="986"/>
      <c r="H86" s="977"/>
      <c r="I86" s="974"/>
      <c r="J86" s="244"/>
      <c r="K86" s="244"/>
      <c r="L86" s="244"/>
      <c r="M86" s="244"/>
      <c r="N86" s="961" t="s">
        <v>2081</v>
      </c>
      <c r="O86" s="958">
        <v>0.3</v>
      </c>
      <c r="P86" s="244"/>
      <c r="Q86" s="244"/>
      <c r="R86" s="244"/>
      <c r="S86" s="244"/>
      <c r="T86" s="961"/>
      <c r="U86" s="958"/>
      <c r="V86" s="244"/>
      <c r="W86" s="244"/>
      <c r="X86" s="244"/>
      <c r="Y86" s="244"/>
      <c r="Z86" s="325" t="s">
        <v>2082</v>
      </c>
      <c r="AA86" s="359">
        <v>0.05</v>
      </c>
      <c r="AB86" s="325" t="s">
        <v>2060</v>
      </c>
      <c r="AC86" s="331">
        <v>1</v>
      </c>
      <c r="AD86" s="273"/>
      <c r="AE86" s="274"/>
      <c r="AF86" s="250"/>
      <c r="AG86" s="273"/>
      <c r="AH86" s="273"/>
      <c r="AI86" s="261"/>
      <c r="AJ86" s="273"/>
      <c r="AK86" s="273"/>
      <c r="AL86" s="261"/>
      <c r="AM86" s="273"/>
      <c r="AN86" s="274"/>
      <c r="AO86" s="262"/>
      <c r="AP86" s="253" t="s">
        <v>2061</v>
      </c>
      <c r="AQ86" s="254"/>
      <c r="AR86" s="254"/>
      <c r="AS86" s="264"/>
      <c r="AT86" s="265"/>
      <c r="AU86" s="254"/>
      <c r="AV86" s="254"/>
      <c r="AW86" s="264"/>
      <c r="AX86" s="265"/>
      <c r="AY86" s="254"/>
      <c r="AZ86" s="254"/>
      <c r="BA86" s="264"/>
      <c r="BB86" s="265"/>
      <c r="BC86" s="254"/>
      <c r="BD86" s="254"/>
      <c r="BE86" s="264"/>
      <c r="BF86" s="265"/>
      <c r="BG86" s="254"/>
      <c r="BH86" s="254"/>
      <c r="BI86" s="264"/>
      <c r="BJ86" s="265"/>
      <c r="BK86" s="266"/>
    </row>
    <row r="87" spans="2:63" ht="39" hidden="1" thickBot="1" x14ac:dyDescent="0.2">
      <c r="B87" s="980"/>
      <c r="C87" s="983"/>
      <c r="D87" s="991"/>
      <c r="E87" s="991"/>
      <c r="F87" s="991"/>
      <c r="G87" s="991"/>
      <c r="H87" s="977"/>
      <c r="I87" s="974"/>
      <c r="J87" s="244"/>
      <c r="K87" s="244"/>
      <c r="L87" s="244"/>
      <c r="M87" s="244"/>
      <c r="N87" s="962"/>
      <c r="O87" s="959"/>
      <c r="P87" s="244"/>
      <c r="Q87" s="244"/>
      <c r="R87" s="244"/>
      <c r="S87" s="244"/>
      <c r="T87" s="962"/>
      <c r="U87" s="959"/>
      <c r="V87" s="244"/>
      <c r="W87" s="244"/>
      <c r="X87" s="244"/>
      <c r="Y87" s="244"/>
      <c r="Z87" s="325" t="s">
        <v>2083</v>
      </c>
      <c r="AA87" s="359">
        <v>0.05</v>
      </c>
      <c r="AB87" s="325" t="s">
        <v>2084</v>
      </c>
      <c r="AC87" s="330">
        <v>0</v>
      </c>
      <c r="AD87" s="300"/>
      <c r="AE87" s="301"/>
      <c r="AF87" s="250"/>
      <c r="AG87" s="300"/>
      <c r="AH87" s="300"/>
      <c r="AI87" s="302"/>
      <c r="AJ87" s="300"/>
      <c r="AK87" s="300"/>
      <c r="AL87" s="302"/>
      <c r="AM87" s="300"/>
      <c r="AN87" s="301"/>
      <c r="AO87" s="303"/>
      <c r="AP87" s="253" t="s">
        <v>2061</v>
      </c>
      <c r="AQ87" s="294"/>
      <c r="AR87" s="294"/>
      <c r="AS87" s="297"/>
      <c r="AT87" s="296"/>
      <c r="AU87" s="294"/>
      <c r="AV87" s="294"/>
      <c r="AW87" s="297"/>
      <c r="AX87" s="296"/>
      <c r="AY87" s="294"/>
      <c r="AZ87" s="294"/>
      <c r="BA87" s="297"/>
      <c r="BB87" s="296"/>
      <c r="BC87" s="294"/>
      <c r="BD87" s="294"/>
      <c r="BE87" s="297"/>
      <c r="BF87" s="296"/>
      <c r="BG87" s="294"/>
      <c r="BH87" s="294"/>
      <c r="BI87" s="297"/>
      <c r="BJ87" s="296"/>
      <c r="BK87" s="266"/>
    </row>
    <row r="88" spans="2:63" ht="39" hidden="1" thickBot="1" x14ac:dyDescent="0.2">
      <c r="B88" s="980"/>
      <c r="C88" s="983"/>
      <c r="D88" s="997"/>
      <c r="E88" s="997"/>
      <c r="F88" s="997"/>
      <c r="G88" s="997"/>
      <c r="H88" s="977"/>
      <c r="I88" s="974"/>
      <c r="J88" s="244"/>
      <c r="K88" s="244"/>
      <c r="L88" s="244"/>
      <c r="M88" s="244"/>
      <c r="N88" s="962"/>
      <c r="O88" s="959"/>
      <c r="P88" s="244"/>
      <c r="Q88" s="244"/>
      <c r="R88" s="244"/>
      <c r="S88" s="244"/>
      <c r="T88" s="962"/>
      <c r="U88" s="959"/>
      <c r="V88" s="244"/>
      <c r="W88" s="244"/>
      <c r="X88" s="244"/>
      <c r="Y88" s="244"/>
      <c r="Z88" s="325" t="s">
        <v>2085</v>
      </c>
      <c r="AA88" s="359">
        <v>0.1</v>
      </c>
      <c r="AB88" s="325" t="s">
        <v>2086</v>
      </c>
      <c r="AC88" s="330">
        <v>4</v>
      </c>
      <c r="AD88" s="332"/>
      <c r="AE88" s="333"/>
      <c r="AF88" s="250"/>
      <c r="AG88" s="332"/>
      <c r="AH88" s="332"/>
      <c r="AI88" s="278"/>
      <c r="AJ88" s="332"/>
      <c r="AK88" s="332"/>
      <c r="AL88" s="278"/>
      <c r="AM88" s="332"/>
      <c r="AN88" s="333"/>
      <c r="AO88" s="250"/>
      <c r="AP88" s="253" t="s">
        <v>2061</v>
      </c>
      <c r="AQ88" s="254"/>
      <c r="AR88" s="334"/>
      <c r="AS88" s="335"/>
      <c r="AT88" s="335"/>
      <c r="AU88" s="254"/>
      <c r="AV88" s="334"/>
      <c r="AW88" s="264"/>
      <c r="AX88" s="264"/>
      <c r="AY88" s="254"/>
      <c r="AZ88" s="334"/>
      <c r="BA88" s="264"/>
      <c r="BB88" s="264"/>
      <c r="BC88" s="254"/>
      <c r="BD88" s="334"/>
      <c r="BE88" s="264"/>
      <c r="BF88" s="264"/>
      <c r="BG88" s="254"/>
      <c r="BH88" s="334"/>
      <c r="BI88" s="264"/>
      <c r="BJ88" s="264"/>
      <c r="BK88" s="336"/>
    </row>
    <row r="89" spans="2:63" ht="39" hidden="1" thickBot="1" x14ac:dyDescent="0.2">
      <c r="B89" s="980"/>
      <c r="C89" s="983"/>
      <c r="D89" s="986"/>
      <c r="E89" s="986"/>
      <c r="F89" s="986"/>
      <c r="G89" s="986"/>
      <c r="H89" s="977"/>
      <c r="I89" s="974"/>
      <c r="J89" s="244"/>
      <c r="K89" s="244"/>
      <c r="L89" s="244"/>
      <c r="M89" s="244"/>
      <c r="N89" s="962"/>
      <c r="O89" s="959"/>
      <c r="P89" s="244"/>
      <c r="Q89" s="244"/>
      <c r="R89" s="244"/>
      <c r="S89" s="244"/>
      <c r="T89" s="962"/>
      <c r="U89" s="959"/>
      <c r="V89" s="244"/>
      <c r="W89" s="244"/>
      <c r="X89" s="244"/>
      <c r="Y89" s="244"/>
      <c r="Z89" s="325" t="s">
        <v>2087</v>
      </c>
      <c r="AA89" s="359">
        <v>0.1</v>
      </c>
      <c r="AB89" s="325" t="s">
        <v>2088</v>
      </c>
      <c r="AC89" s="330">
        <v>20</v>
      </c>
      <c r="AD89" s="273"/>
      <c r="AE89" s="274"/>
      <c r="AF89" s="250"/>
      <c r="AG89" s="273"/>
      <c r="AH89" s="273"/>
      <c r="AI89" s="292"/>
      <c r="AJ89" s="273"/>
      <c r="AK89" s="273"/>
      <c r="AL89" s="292"/>
      <c r="AM89" s="273"/>
      <c r="AN89" s="274"/>
      <c r="AO89" s="293"/>
      <c r="AP89" s="253" t="s">
        <v>2061</v>
      </c>
      <c r="AQ89" s="294"/>
      <c r="AR89" s="294"/>
      <c r="AS89" s="295"/>
      <c r="AT89" s="296"/>
      <c r="AU89" s="294"/>
      <c r="AV89" s="294"/>
      <c r="AW89" s="295"/>
      <c r="AX89" s="296"/>
      <c r="AY89" s="294"/>
      <c r="AZ89" s="294"/>
      <c r="BA89" s="295"/>
      <c r="BB89" s="296"/>
      <c r="BC89" s="294"/>
      <c r="BD89" s="294"/>
      <c r="BE89" s="295"/>
      <c r="BF89" s="296"/>
      <c r="BG89" s="294"/>
      <c r="BH89" s="294"/>
      <c r="BI89" s="295"/>
      <c r="BJ89" s="296"/>
      <c r="BK89" s="266"/>
    </row>
    <row r="90" spans="2:63" ht="39" hidden="1" thickBot="1" x14ac:dyDescent="0.2">
      <c r="B90" s="980"/>
      <c r="C90" s="983"/>
      <c r="D90" s="986"/>
      <c r="E90" s="986"/>
      <c r="F90" s="986"/>
      <c r="G90" s="986"/>
      <c r="H90" s="977"/>
      <c r="I90" s="974"/>
      <c r="J90" s="244"/>
      <c r="K90" s="244"/>
      <c r="L90" s="244"/>
      <c r="M90" s="244"/>
      <c r="N90" s="962"/>
      <c r="O90" s="959"/>
      <c r="P90" s="244"/>
      <c r="Q90" s="244"/>
      <c r="R90" s="244"/>
      <c r="S90" s="244"/>
      <c r="T90" s="962"/>
      <c r="U90" s="959"/>
      <c r="V90" s="244"/>
      <c r="W90" s="244"/>
      <c r="X90" s="244"/>
      <c r="Y90" s="244"/>
      <c r="Z90" s="325" t="s">
        <v>2089</v>
      </c>
      <c r="AA90" s="359">
        <v>0.1</v>
      </c>
      <c r="AB90" s="325" t="s">
        <v>2090</v>
      </c>
      <c r="AC90" s="330">
        <v>10</v>
      </c>
      <c r="AD90" s="273"/>
      <c r="AE90" s="274"/>
      <c r="AF90" s="250"/>
      <c r="AG90" s="273"/>
      <c r="AH90" s="273"/>
      <c r="AI90" s="292"/>
      <c r="AJ90" s="273"/>
      <c r="AK90" s="273"/>
      <c r="AL90" s="292"/>
      <c r="AM90" s="273"/>
      <c r="AN90" s="274"/>
      <c r="AO90" s="293"/>
      <c r="AP90" s="253" t="s">
        <v>2061</v>
      </c>
      <c r="AQ90" s="294"/>
      <c r="AR90" s="294"/>
      <c r="AS90" s="295"/>
      <c r="AT90" s="296"/>
      <c r="AU90" s="294"/>
      <c r="AV90" s="294"/>
      <c r="AW90" s="295"/>
      <c r="AX90" s="296"/>
      <c r="AY90" s="294"/>
      <c r="AZ90" s="294"/>
      <c r="BA90" s="295"/>
      <c r="BB90" s="296"/>
      <c r="BC90" s="294"/>
      <c r="BD90" s="294"/>
      <c r="BE90" s="295"/>
      <c r="BF90" s="296"/>
      <c r="BG90" s="294"/>
      <c r="BH90" s="294"/>
      <c r="BI90" s="295"/>
      <c r="BJ90" s="296"/>
      <c r="BK90" s="266"/>
    </row>
    <row r="91" spans="2:63" ht="39" hidden="1" thickBot="1" x14ac:dyDescent="0.2">
      <c r="B91" s="980"/>
      <c r="C91" s="983"/>
      <c r="D91" s="986"/>
      <c r="E91" s="986"/>
      <c r="F91" s="986"/>
      <c r="G91" s="986"/>
      <c r="H91" s="977"/>
      <c r="I91" s="974"/>
      <c r="J91" s="244"/>
      <c r="K91" s="244"/>
      <c r="L91" s="244"/>
      <c r="M91" s="244"/>
      <c r="N91" s="962"/>
      <c r="O91" s="959"/>
      <c r="P91" s="244"/>
      <c r="Q91" s="244"/>
      <c r="R91" s="244"/>
      <c r="S91" s="244"/>
      <c r="T91" s="962"/>
      <c r="U91" s="959"/>
      <c r="V91" s="244"/>
      <c r="W91" s="244"/>
      <c r="X91" s="244"/>
      <c r="Y91" s="244"/>
      <c r="Z91" s="325" t="s">
        <v>2091</v>
      </c>
      <c r="AA91" s="359">
        <v>0.05</v>
      </c>
      <c r="AB91" s="325" t="s">
        <v>2092</v>
      </c>
      <c r="AC91" s="330">
        <v>1</v>
      </c>
      <c r="AD91" s="259"/>
      <c r="AE91" s="260"/>
      <c r="AF91" s="262"/>
      <c r="AG91" s="259"/>
      <c r="AH91" s="259"/>
      <c r="AI91" s="261"/>
      <c r="AJ91" s="259"/>
      <c r="AK91" s="259"/>
      <c r="AL91" s="261"/>
      <c r="AM91" s="259"/>
      <c r="AN91" s="260"/>
      <c r="AO91" s="262"/>
      <c r="AP91" s="253" t="s">
        <v>2061</v>
      </c>
      <c r="AQ91" s="263"/>
      <c r="AR91" s="263"/>
      <c r="AS91" s="264"/>
      <c r="AT91" s="265"/>
      <c r="AU91" s="263"/>
      <c r="AV91" s="263"/>
      <c r="AW91" s="264"/>
      <c r="AX91" s="265"/>
      <c r="AY91" s="263"/>
      <c r="AZ91" s="263"/>
      <c r="BA91" s="264"/>
      <c r="BB91" s="265"/>
      <c r="BC91" s="263"/>
      <c r="BD91" s="263"/>
      <c r="BE91" s="264"/>
      <c r="BF91" s="265"/>
      <c r="BG91" s="263"/>
      <c r="BH91" s="263"/>
      <c r="BI91" s="264"/>
      <c r="BJ91" s="265"/>
      <c r="BK91" s="266"/>
    </row>
    <row r="92" spans="2:63" ht="39" hidden="1" thickBot="1" x14ac:dyDescent="0.2">
      <c r="B92" s="980"/>
      <c r="C92" s="983"/>
      <c r="D92" s="986"/>
      <c r="E92" s="986"/>
      <c r="F92" s="986"/>
      <c r="G92" s="986"/>
      <c r="H92" s="977"/>
      <c r="I92" s="974"/>
      <c r="J92" s="244"/>
      <c r="K92" s="244"/>
      <c r="L92" s="244"/>
      <c r="M92" s="244"/>
      <c r="N92" s="962"/>
      <c r="O92" s="959"/>
      <c r="P92" s="244"/>
      <c r="Q92" s="244"/>
      <c r="R92" s="244"/>
      <c r="S92" s="244"/>
      <c r="T92" s="962"/>
      <c r="U92" s="959"/>
      <c r="V92" s="244"/>
      <c r="W92" s="244"/>
      <c r="X92" s="244"/>
      <c r="Y92" s="244"/>
      <c r="Z92" s="325" t="s">
        <v>2093</v>
      </c>
      <c r="AA92" s="359">
        <v>0.1</v>
      </c>
      <c r="AB92" s="325" t="s">
        <v>2094</v>
      </c>
      <c r="AC92" s="330">
        <v>82</v>
      </c>
      <c r="AD92" s="300"/>
      <c r="AE92" s="301"/>
      <c r="AF92" s="250"/>
      <c r="AG92" s="300"/>
      <c r="AH92" s="300"/>
      <c r="AI92" s="302"/>
      <c r="AJ92" s="300"/>
      <c r="AK92" s="300"/>
      <c r="AL92" s="302"/>
      <c r="AM92" s="300"/>
      <c r="AN92" s="301"/>
      <c r="AO92" s="303"/>
      <c r="AP92" s="253" t="s">
        <v>2061</v>
      </c>
      <c r="AQ92" s="294"/>
      <c r="AR92" s="294"/>
      <c r="AS92" s="297"/>
      <c r="AT92" s="296"/>
      <c r="AU92" s="294"/>
      <c r="AV92" s="294"/>
      <c r="AW92" s="297"/>
      <c r="AX92" s="296"/>
      <c r="AY92" s="294"/>
      <c r="AZ92" s="294"/>
      <c r="BA92" s="297"/>
      <c r="BB92" s="296"/>
      <c r="BC92" s="294"/>
      <c r="BD92" s="294"/>
      <c r="BE92" s="297"/>
      <c r="BF92" s="296"/>
      <c r="BG92" s="294"/>
      <c r="BH92" s="294"/>
      <c r="BI92" s="297"/>
      <c r="BJ92" s="296"/>
      <c r="BK92" s="266"/>
    </row>
    <row r="93" spans="2:63" ht="39" hidden="1" thickBot="1" x14ac:dyDescent="0.2">
      <c r="B93" s="980"/>
      <c r="C93" s="983"/>
      <c r="D93" s="986"/>
      <c r="E93" s="986"/>
      <c r="F93" s="986"/>
      <c r="G93" s="986"/>
      <c r="H93" s="977"/>
      <c r="I93" s="974"/>
      <c r="J93" s="244"/>
      <c r="K93" s="244"/>
      <c r="L93" s="244"/>
      <c r="M93" s="244"/>
      <c r="N93" s="962"/>
      <c r="O93" s="959"/>
      <c r="P93" s="244"/>
      <c r="Q93" s="244"/>
      <c r="R93" s="244"/>
      <c r="S93" s="244"/>
      <c r="T93" s="962"/>
      <c r="U93" s="959"/>
      <c r="V93" s="244"/>
      <c r="W93" s="244"/>
      <c r="X93" s="244"/>
      <c r="Y93" s="244"/>
      <c r="Z93" s="325" t="s">
        <v>2095</v>
      </c>
      <c r="AA93" s="359">
        <v>0.1</v>
      </c>
      <c r="AB93" s="325" t="s">
        <v>2096</v>
      </c>
      <c r="AC93" s="337">
        <v>182</v>
      </c>
      <c r="AD93" s="259"/>
      <c r="AE93" s="260"/>
      <c r="AF93" s="250"/>
      <c r="AG93" s="259"/>
      <c r="AH93" s="259"/>
      <c r="AI93" s="261"/>
      <c r="AJ93" s="259"/>
      <c r="AK93" s="259"/>
      <c r="AL93" s="261"/>
      <c r="AM93" s="259"/>
      <c r="AN93" s="260"/>
      <c r="AO93" s="262"/>
      <c r="AP93" s="253" t="s">
        <v>2061</v>
      </c>
      <c r="AQ93" s="263"/>
      <c r="AR93" s="263"/>
      <c r="AS93" s="264"/>
      <c r="AT93" s="265"/>
      <c r="AU93" s="263"/>
      <c r="AV93" s="263"/>
      <c r="AW93" s="264"/>
      <c r="AX93" s="265"/>
      <c r="AY93" s="263"/>
      <c r="AZ93" s="263"/>
      <c r="BA93" s="264"/>
      <c r="BB93" s="265"/>
      <c r="BC93" s="263"/>
      <c r="BD93" s="263"/>
      <c r="BE93" s="264"/>
      <c r="BF93" s="265"/>
      <c r="BG93" s="263"/>
      <c r="BH93" s="263"/>
      <c r="BI93" s="264"/>
      <c r="BJ93" s="265"/>
      <c r="BK93" s="266"/>
    </row>
    <row r="94" spans="2:63" ht="39" hidden="1" thickBot="1" x14ac:dyDescent="0.2">
      <c r="B94" s="980"/>
      <c r="C94" s="983"/>
      <c r="D94" s="986"/>
      <c r="E94" s="986"/>
      <c r="F94" s="986"/>
      <c r="G94" s="986"/>
      <c r="H94" s="977"/>
      <c r="I94" s="974"/>
      <c r="J94" s="244"/>
      <c r="K94" s="244"/>
      <c r="L94" s="244"/>
      <c r="M94" s="244"/>
      <c r="N94" s="962"/>
      <c r="O94" s="959"/>
      <c r="P94" s="244"/>
      <c r="Q94" s="244"/>
      <c r="R94" s="244"/>
      <c r="S94" s="244"/>
      <c r="T94" s="962"/>
      <c r="U94" s="959"/>
      <c r="V94" s="244"/>
      <c r="W94" s="244"/>
      <c r="X94" s="244"/>
      <c r="Y94" s="244"/>
      <c r="Z94" s="325" t="s">
        <v>2097</v>
      </c>
      <c r="AA94" s="359">
        <v>0.1</v>
      </c>
      <c r="AB94" s="325" t="s">
        <v>2098</v>
      </c>
      <c r="AC94" s="337">
        <v>3</v>
      </c>
      <c r="AD94" s="273"/>
      <c r="AE94" s="274"/>
      <c r="AF94" s="293"/>
      <c r="AG94" s="273"/>
      <c r="AH94" s="273"/>
      <c r="AI94" s="292"/>
      <c r="AJ94" s="273"/>
      <c r="AK94" s="273"/>
      <c r="AL94" s="292"/>
      <c r="AM94" s="273"/>
      <c r="AN94" s="274"/>
      <c r="AO94" s="293"/>
      <c r="AP94" s="253" t="s">
        <v>2061</v>
      </c>
      <c r="AQ94" s="294"/>
      <c r="AR94" s="294"/>
      <c r="AS94" s="295"/>
      <c r="AT94" s="296"/>
      <c r="AU94" s="294"/>
      <c r="AV94" s="294"/>
      <c r="AW94" s="295"/>
      <c r="AX94" s="296"/>
      <c r="AY94" s="294"/>
      <c r="AZ94" s="294"/>
      <c r="BA94" s="295"/>
      <c r="BB94" s="296"/>
      <c r="BC94" s="294"/>
      <c r="BD94" s="294"/>
      <c r="BE94" s="295"/>
      <c r="BF94" s="296"/>
      <c r="BG94" s="294"/>
      <c r="BH94" s="294"/>
      <c r="BI94" s="295"/>
      <c r="BJ94" s="296"/>
      <c r="BK94" s="266"/>
    </row>
    <row r="95" spans="2:63" ht="39" hidden="1" thickBot="1" x14ac:dyDescent="0.2">
      <c r="B95" s="980"/>
      <c r="C95" s="983"/>
      <c r="D95" s="986"/>
      <c r="E95" s="986"/>
      <c r="F95" s="986"/>
      <c r="G95" s="986"/>
      <c r="H95" s="977"/>
      <c r="I95" s="974"/>
      <c r="J95" s="244"/>
      <c r="K95" s="244"/>
      <c r="L95" s="244"/>
      <c r="M95" s="244"/>
      <c r="N95" s="962"/>
      <c r="O95" s="959"/>
      <c r="P95" s="244"/>
      <c r="Q95" s="244"/>
      <c r="R95" s="244"/>
      <c r="S95" s="244"/>
      <c r="T95" s="962"/>
      <c r="U95" s="959"/>
      <c r="V95" s="244"/>
      <c r="W95" s="244"/>
      <c r="X95" s="244"/>
      <c r="Y95" s="244"/>
      <c r="Z95" s="325" t="s">
        <v>2099</v>
      </c>
      <c r="AA95" s="359">
        <v>0.05</v>
      </c>
      <c r="AB95" s="325" t="s">
        <v>2100</v>
      </c>
      <c r="AC95" s="330">
        <v>1</v>
      </c>
      <c r="AD95" s="273"/>
      <c r="AE95" s="274"/>
      <c r="AF95" s="250"/>
      <c r="AG95" s="273"/>
      <c r="AH95" s="273"/>
      <c r="AI95" s="292"/>
      <c r="AJ95" s="273"/>
      <c r="AK95" s="273"/>
      <c r="AL95" s="292"/>
      <c r="AM95" s="273"/>
      <c r="AN95" s="274"/>
      <c r="AO95" s="293"/>
      <c r="AP95" s="253" t="s">
        <v>2061</v>
      </c>
      <c r="AQ95" s="294"/>
      <c r="AR95" s="294"/>
      <c r="AS95" s="295"/>
      <c r="AT95" s="296"/>
      <c r="AU95" s="294"/>
      <c r="AV95" s="294"/>
      <c r="AW95" s="295"/>
      <c r="AX95" s="296"/>
      <c r="AY95" s="294"/>
      <c r="AZ95" s="294"/>
      <c r="BA95" s="295"/>
      <c r="BB95" s="296"/>
      <c r="BC95" s="294"/>
      <c r="BD95" s="294"/>
      <c r="BE95" s="295"/>
      <c r="BF95" s="296"/>
      <c r="BG95" s="294"/>
      <c r="BH95" s="294"/>
      <c r="BI95" s="295"/>
      <c r="BJ95" s="296"/>
      <c r="BK95" s="266"/>
    </row>
    <row r="96" spans="2:63" ht="39" hidden="1" thickBot="1" x14ac:dyDescent="0.2">
      <c r="B96" s="980"/>
      <c r="C96" s="983"/>
      <c r="D96" s="986"/>
      <c r="E96" s="986"/>
      <c r="F96" s="986"/>
      <c r="G96" s="986"/>
      <c r="H96" s="977"/>
      <c r="I96" s="974"/>
      <c r="J96" s="244"/>
      <c r="K96" s="244"/>
      <c r="L96" s="244"/>
      <c r="M96" s="244"/>
      <c r="N96" s="962"/>
      <c r="O96" s="959"/>
      <c r="P96" s="244"/>
      <c r="Q96" s="244"/>
      <c r="R96" s="244"/>
      <c r="S96" s="244"/>
      <c r="T96" s="962"/>
      <c r="U96" s="959"/>
      <c r="V96" s="244"/>
      <c r="W96" s="244"/>
      <c r="X96" s="244"/>
      <c r="Y96" s="244"/>
      <c r="Z96" s="325" t="s">
        <v>2101</v>
      </c>
      <c r="AA96" s="359">
        <v>0.15</v>
      </c>
      <c r="AB96" s="325" t="s">
        <v>2102</v>
      </c>
      <c r="AC96" s="330">
        <v>0</v>
      </c>
      <c r="AD96" s="273"/>
      <c r="AE96" s="274"/>
      <c r="AF96" s="250"/>
      <c r="AG96" s="273"/>
      <c r="AH96" s="273"/>
      <c r="AI96" s="261"/>
      <c r="AJ96" s="273"/>
      <c r="AK96" s="273"/>
      <c r="AL96" s="261"/>
      <c r="AM96" s="273"/>
      <c r="AN96" s="274"/>
      <c r="AO96" s="262"/>
      <c r="AP96" s="253" t="s">
        <v>2061</v>
      </c>
      <c r="AQ96" s="254"/>
      <c r="AR96" s="254"/>
      <c r="AS96" s="264"/>
      <c r="AT96" s="265"/>
      <c r="AU96" s="254"/>
      <c r="AV96" s="254"/>
      <c r="AW96" s="264"/>
      <c r="AX96" s="265"/>
      <c r="AY96" s="254"/>
      <c r="AZ96" s="254"/>
      <c r="BA96" s="264"/>
      <c r="BB96" s="265"/>
      <c r="BC96" s="254"/>
      <c r="BD96" s="254"/>
      <c r="BE96" s="264"/>
      <c r="BF96" s="265"/>
      <c r="BG96" s="254"/>
      <c r="BH96" s="254"/>
      <c r="BI96" s="264"/>
      <c r="BJ96" s="265"/>
      <c r="BK96" s="266"/>
    </row>
    <row r="97" spans="2:1205" ht="39" hidden="1" thickBot="1" x14ac:dyDescent="0.2">
      <c r="B97" s="980"/>
      <c r="C97" s="983"/>
      <c r="D97" s="986"/>
      <c r="E97" s="986"/>
      <c r="F97" s="986"/>
      <c r="G97" s="986"/>
      <c r="H97" s="977"/>
      <c r="I97" s="974"/>
      <c r="J97" s="244"/>
      <c r="K97" s="244"/>
      <c r="L97" s="244"/>
      <c r="M97" s="244"/>
      <c r="N97" s="963"/>
      <c r="O97" s="960"/>
      <c r="P97" s="244"/>
      <c r="Q97" s="244"/>
      <c r="R97" s="244"/>
      <c r="S97" s="244"/>
      <c r="T97" s="963"/>
      <c r="U97" s="960"/>
      <c r="V97" s="244"/>
      <c r="W97" s="244"/>
      <c r="X97" s="244"/>
      <c r="Y97" s="244"/>
      <c r="Z97" s="325" t="s">
        <v>2103</v>
      </c>
      <c r="AA97" s="359">
        <v>0.05</v>
      </c>
      <c r="AB97" s="325" t="s">
        <v>2104</v>
      </c>
      <c r="AC97" s="337">
        <v>12</v>
      </c>
      <c r="AD97" s="273"/>
      <c r="AE97" s="274"/>
      <c r="AF97" s="293"/>
      <c r="AG97" s="273"/>
      <c r="AH97" s="273"/>
      <c r="AI97" s="292"/>
      <c r="AJ97" s="273"/>
      <c r="AK97" s="273"/>
      <c r="AL97" s="292"/>
      <c r="AM97" s="273"/>
      <c r="AN97" s="274"/>
      <c r="AO97" s="293"/>
      <c r="AP97" s="253" t="s">
        <v>2061</v>
      </c>
      <c r="AQ97" s="299"/>
      <c r="AR97" s="299"/>
      <c r="AS97" s="295"/>
      <c r="AT97" s="296"/>
      <c r="AU97" s="299"/>
      <c r="AV97" s="299"/>
      <c r="AW97" s="295"/>
      <c r="AX97" s="296"/>
      <c r="AY97" s="299"/>
      <c r="AZ97" s="299"/>
      <c r="BA97" s="295"/>
      <c r="BB97" s="296"/>
      <c r="BC97" s="299"/>
      <c r="BD97" s="299"/>
      <c r="BE97" s="295"/>
      <c r="BF97" s="296"/>
      <c r="BG97" s="299"/>
      <c r="BH97" s="299"/>
      <c r="BI97" s="295"/>
      <c r="BJ97" s="296"/>
      <c r="BK97" s="266"/>
    </row>
    <row r="98" spans="2:1205" ht="39" hidden="1" thickBot="1" x14ac:dyDescent="0.2">
      <c r="B98" s="980"/>
      <c r="C98" s="983"/>
      <c r="D98" s="986"/>
      <c r="E98" s="986"/>
      <c r="F98" s="986"/>
      <c r="G98" s="986"/>
      <c r="H98" s="977"/>
      <c r="I98" s="974"/>
      <c r="J98" s="244"/>
      <c r="K98" s="244"/>
      <c r="L98" s="244"/>
      <c r="M98" s="244"/>
      <c r="N98" s="961" t="s">
        <v>2105</v>
      </c>
      <c r="O98" s="958">
        <v>0.3</v>
      </c>
      <c r="P98" s="244"/>
      <c r="Q98" s="244"/>
      <c r="R98" s="244"/>
      <c r="S98" s="244"/>
      <c r="T98" s="961" t="s">
        <v>2106</v>
      </c>
      <c r="U98" s="958">
        <v>0.5</v>
      </c>
      <c r="V98" s="244"/>
      <c r="W98" s="244"/>
      <c r="X98" s="244"/>
      <c r="Y98" s="244"/>
      <c r="Z98" s="360" t="s">
        <v>2107</v>
      </c>
      <c r="AA98" s="359">
        <v>0.3</v>
      </c>
      <c r="AB98" s="360" t="s">
        <v>2108</v>
      </c>
      <c r="AC98" s="361">
        <v>0</v>
      </c>
      <c r="AD98" s="259"/>
      <c r="AE98" s="260"/>
      <c r="AF98" s="250"/>
      <c r="AG98" s="259"/>
      <c r="AH98" s="259"/>
      <c r="AI98" s="261"/>
      <c r="AJ98" s="259"/>
      <c r="AK98" s="259"/>
      <c r="AL98" s="261"/>
      <c r="AM98" s="259"/>
      <c r="AN98" s="260"/>
      <c r="AO98" s="262"/>
      <c r="AP98" s="253" t="s">
        <v>2061</v>
      </c>
      <c r="AQ98" s="263"/>
      <c r="AR98" s="263"/>
      <c r="AS98" s="264"/>
      <c r="AT98" s="265"/>
      <c r="AU98" s="263"/>
      <c r="AV98" s="263"/>
      <c r="AW98" s="264"/>
      <c r="AX98" s="265"/>
      <c r="AY98" s="263"/>
      <c r="AZ98" s="263"/>
      <c r="BA98" s="264"/>
      <c r="BB98" s="265"/>
      <c r="BC98" s="263"/>
      <c r="BD98" s="263"/>
      <c r="BE98" s="264"/>
      <c r="BF98" s="265"/>
      <c r="BG98" s="263"/>
      <c r="BH98" s="263"/>
      <c r="BI98" s="264"/>
      <c r="BJ98" s="265"/>
      <c r="BK98" s="266"/>
    </row>
    <row r="99" spans="2:1205" ht="39" hidden="1" thickBot="1" x14ac:dyDescent="0.2">
      <c r="B99" s="980"/>
      <c r="C99" s="983"/>
      <c r="D99" s="986"/>
      <c r="E99" s="986"/>
      <c r="F99" s="986"/>
      <c r="G99" s="986"/>
      <c r="H99" s="977"/>
      <c r="I99" s="974"/>
      <c r="J99" s="244"/>
      <c r="K99" s="244"/>
      <c r="L99" s="244"/>
      <c r="M99" s="244"/>
      <c r="N99" s="962"/>
      <c r="O99" s="959"/>
      <c r="P99" s="244"/>
      <c r="Q99" s="244"/>
      <c r="R99" s="244"/>
      <c r="S99" s="244"/>
      <c r="T99" s="962"/>
      <c r="U99" s="959"/>
      <c r="V99" s="244"/>
      <c r="W99" s="244"/>
      <c r="X99" s="244"/>
      <c r="Y99" s="244"/>
      <c r="Z99" s="325" t="s">
        <v>2109</v>
      </c>
      <c r="AA99" s="359">
        <v>0.2</v>
      </c>
      <c r="AB99" s="325" t="s">
        <v>2110</v>
      </c>
      <c r="AC99" s="330">
        <v>800</v>
      </c>
      <c r="AD99" s="273"/>
      <c r="AE99" s="274"/>
      <c r="AF99" s="250"/>
      <c r="AG99" s="273"/>
      <c r="AH99" s="273"/>
      <c r="AI99" s="292"/>
      <c r="AJ99" s="273"/>
      <c r="AK99" s="273"/>
      <c r="AL99" s="292"/>
      <c r="AM99" s="273"/>
      <c r="AN99" s="274"/>
      <c r="AO99" s="293"/>
      <c r="AP99" s="253" t="s">
        <v>2061</v>
      </c>
      <c r="AQ99" s="294"/>
      <c r="AR99" s="294"/>
      <c r="AS99" s="295"/>
      <c r="AT99" s="296"/>
      <c r="AU99" s="294"/>
      <c r="AV99" s="294"/>
      <c r="AW99" s="295"/>
      <c r="AX99" s="296"/>
      <c r="AY99" s="294"/>
      <c r="AZ99" s="294"/>
      <c r="BA99" s="295"/>
      <c r="BB99" s="296"/>
      <c r="BC99" s="294"/>
      <c r="BD99" s="294"/>
      <c r="BE99" s="295"/>
      <c r="BF99" s="296"/>
      <c r="BG99" s="294"/>
      <c r="BH99" s="294"/>
      <c r="BI99" s="295"/>
      <c r="BJ99" s="296"/>
      <c r="BK99" s="266"/>
    </row>
    <row r="100" spans="2:1205" ht="39" hidden="1" thickBot="1" x14ac:dyDescent="0.2">
      <c r="B100" s="980"/>
      <c r="C100" s="983"/>
      <c r="D100" s="986"/>
      <c r="E100" s="986"/>
      <c r="F100" s="986"/>
      <c r="G100" s="986"/>
      <c r="H100" s="977"/>
      <c r="I100" s="974"/>
      <c r="J100" s="244"/>
      <c r="K100" s="244"/>
      <c r="L100" s="244"/>
      <c r="M100" s="244"/>
      <c r="N100" s="962"/>
      <c r="O100" s="959"/>
      <c r="P100" s="244"/>
      <c r="Q100" s="244"/>
      <c r="R100" s="244"/>
      <c r="S100" s="244"/>
      <c r="T100" s="962"/>
      <c r="U100" s="959"/>
      <c r="V100" s="244"/>
      <c r="W100" s="244"/>
      <c r="X100" s="244"/>
      <c r="Y100" s="244"/>
      <c r="Z100" s="325" t="s">
        <v>2111</v>
      </c>
      <c r="AA100" s="359">
        <v>0.15</v>
      </c>
      <c r="AB100" s="325" t="s">
        <v>2112</v>
      </c>
      <c r="AC100" s="330">
        <v>0</v>
      </c>
      <c r="AD100" s="306"/>
      <c r="AE100" s="307"/>
      <c r="AF100" s="250"/>
      <c r="AG100" s="306"/>
      <c r="AH100" s="306"/>
      <c r="AI100" s="308"/>
      <c r="AJ100" s="306"/>
      <c r="AK100" s="306"/>
      <c r="AL100" s="308"/>
      <c r="AM100" s="306"/>
      <c r="AN100" s="307"/>
      <c r="AO100" s="309"/>
      <c r="AP100" s="253" t="s">
        <v>2061</v>
      </c>
      <c r="AQ100" s="294"/>
      <c r="AR100" s="294"/>
      <c r="AS100" s="310"/>
      <c r="AT100" s="296"/>
      <c r="AU100" s="294"/>
      <c r="AV100" s="294"/>
      <c r="AW100" s="310"/>
      <c r="AX100" s="296"/>
      <c r="AY100" s="294"/>
      <c r="AZ100" s="294"/>
      <c r="BA100" s="310"/>
      <c r="BB100" s="296"/>
      <c r="BC100" s="294"/>
      <c r="BD100" s="294"/>
      <c r="BE100" s="310"/>
      <c r="BF100" s="296"/>
      <c r="BG100" s="294"/>
      <c r="BH100" s="294"/>
      <c r="BI100" s="310"/>
      <c r="BJ100" s="296"/>
      <c r="BK100" s="266"/>
    </row>
    <row r="101" spans="2:1205" ht="51.75" hidden="1" thickBot="1" x14ac:dyDescent="0.2">
      <c r="B101" s="980"/>
      <c r="C101" s="983"/>
      <c r="D101" s="986"/>
      <c r="E101" s="986"/>
      <c r="F101" s="986"/>
      <c r="G101" s="986"/>
      <c r="H101" s="977"/>
      <c r="I101" s="974"/>
      <c r="J101" s="244"/>
      <c r="K101" s="244"/>
      <c r="L101" s="244"/>
      <c r="M101" s="244"/>
      <c r="N101" s="962"/>
      <c r="O101" s="959"/>
      <c r="P101" s="244"/>
      <c r="Q101" s="244"/>
      <c r="R101" s="244"/>
      <c r="S101" s="244"/>
      <c r="T101" s="962"/>
      <c r="U101" s="959"/>
      <c r="V101" s="244"/>
      <c r="W101" s="244"/>
      <c r="X101" s="244"/>
      <c r="Y101" s="244"/>
      <c r="Z101" s="360" t="s">
        <v>2113</v>
      </c>
      <c r="AA101" s="359">
        <v>0.15</v>
      </c>
      <c r="AB101" s="360" t="s">
        <v>2114</v>
      </c>
      <c r="AC101" s="361">
        <v>0</v>
      </c>
      <c r="AD101" s="259"/>
      <c r="AE101" s="260"/>
      <c r="AF101" s="250"/>
      <c r="AG101" s="259"/>
      <c r="AH101" s="259"/>
      <c r="AI101" s="261"/>
      <c r="AJ101" s="259"/>
      <c r="AK101" s="259"/>
      <c r="AL101" s="261"/>
      <c r="AM101" s="259"/>
      <c r="AN101" s="260"/>
      <c r="AO101" s="262"/>
      <c r="AP101" s="253" t="s">
        <v>2061</v>
      </c>
      <c r="AQ101" s="254"/>
      <c r="AR101" s="254"/>
      <c r="AS101" s="264"/>
      <c r="AT101" s="265"/>
      <c r="AU101" s="254"/>
      <c r="AV101" s="254"/>
      <c r="AW101" s="264"/>
      <c r="AX101" s="265"/>
      <c r="AY101" s="254"/>
      <c r="AZ101" s="254"/>
      <c r="BA101" s="264"/>
      <c r="BB101" s="265"/>
      <c r="BC101" s="254"/>
      <c r="BD101" s="254"/>
      <c r="BE101" s="264"/>
      <c r="BF101" s="265"/>
      <c r="BG101" s="254"/>
      <c r="BH101" s="254"/>
      <c r="BI101" s="264"/>
      <c r="BJ101" s="265"/>
      <c r="BK101" s="266"/>
    </row>
    <row r="102" spans="2:1205" ht="39" hidden="1" thickBot="1" x14ac:dyDescent="0.2">
      <c r="B102" s="980"/>
      <c r="C102" s="983"/>
      <c r="D102" s="986"/>
      <c r="E102" s="986"/>
      <c r="F102" s="986"/>
      <c r="G102" s="986"/>
      <c r="H102" s="977"/>
      <c r="I102" s="974"/>
      <c r="J102" s="244"/>
      <c r="K102" s="244"/>
      <c r="L102" s="244"/>
      <c r="M102" s="244"/>
      <c r="N102" s="962"/>
      <c r="O102" s="959"/>
      <c r="P102" s="244"/>
      <c r="Q102" s="244"/>
      <c r="R102" s="244"/>
      <c r="S102" s="244"/>
      <c r="T102" s="963"/>
      <c r="U102" s="960"/>
      <c r="V102" s="244"/>
      <c r="W102" s="244"/>
      <c r="X102" s="244"/>
      <c r="Y102" s="244"/>
      <c r="Z102" s="360" t="s">
        <v>2115</v>
      </c>
      <c r="AA102" s="359">
        <v>0.2</v>
      </c>
      <c r="AB102" s="360" t="s">
        <v>2116</v>
      </c>
      <c r="AC102" s="361">
        <v>0</v>
      </c>
      <c r="AD102" s="273"/>
      <c r="AE102" s="274"/>
      <c r="AF102" s="250"/>
      <c r="AG102" s="273"/>
      <c r="AH102" s="273"/>
      <c r="AI102" s="292"/>
      <c r="AJ102" s="273"/>
      <c r="AK102" s="273"/>
      <c r="AL102" s="292"/>
      <c r="AM102" s="273"/>
      <c r="AN102" s="274"/>
      <c r="AO102" s="293"/>
      <c r="AP102" s="253" t="s">
        <v>2061</v>
      </c>
      <c r="AQ102" s="294"/>
      <c r="AR102" s="294"/>
      <c r="AS102" s="295"/>
      <c r="AT102" s="296"/>
      <c r="AU102" s="294"/>
      <c r="AV102" s="294"/>
      <c r="AW102" s="295"/>
      <c r="AX102" s="296"/>
      <c r="AY102" s="294"/>
      <c r="AZ102" s="294"/>
      <c r="BA102" s="295"/>
      <c r="BB102" s="296"/>
      <c r="BC102" s="294"/>
      <c r="BD102" s="294"/>
      <c r="BE102" s="295"/>
      <c r="BF102" s="296"/>
      <c r="BG102" s="294"/>
      <c r="BH102" s="294"/>
      <c r="BI102" s="295"/>
      <c r="BJ102" s="296"/>
      <c r="BK102" s="266"/>
    </row>
    <row r="103" spans="2:1205" ht="39" hidden="1" thickBot="1" x14ac:dyDescent="0.2">
      <c r="B103" s="980"/>
      <c r="C103" s="983"/>
      <c r="D103" s="986"/>
      <c r="E103" s="986"/>
      <c r="F103" s="986"/>
      <c r="G103" s="986"/>
      <c r="H103" s="977"/>
      <c r="I103" s="974"/>
      <c r="J103" s="244"/>
      <c r="K103" s="244"/>
      <c r="L103" s="244"/>
      <c r="M103" s="244"/>
      <c r="N103" s="962"/>
      <c r="O103" s="959"/>
      <c r="P103" s="244"/>
      <c r="Q103" s="244"/>
      <c r="R103" s="244"/>
      <c r="S103" s="244"/>
      <c r="T103" s="961" t="s">
        <v>2117</v>
      </c>
      <c r="U103" s="958">
        <v>0.5</v>
      </c>
      <c r="V103" s="244"/>
      <c r="W103" s="244"/>
      <c r="X103" s="244"/>
      <c r="Y103" s="244"/>
      <c r="Z103" s="325" t="s">
        <v>2118</v>
      </c>
      <c r="AA103" s="359">
        <v>0.2</v>
      </c>
      <c r="AB103" s="325" t="s">
        <v>2119</v>
      </c>
      <c r="AC103" s="330">
        <v>1</v>
      </c>
      <c r="AD103" s="259"/>
      <c r="AE103" s="260"/>
      <c r="AF103" s="250"/>
      <c r="AG103" s="259"/>
      <c r="AH103" s="259"/>
      <c r="AI103" s="261"/>
      <c r="AJ103" s="259"/>
      <c r="AK103" s="259"/>
      <c r="AL103" s="261"/>
      <c r="AM103" s="259"/>
      <c r="AN103" s="260"/>
      <c r="AO103" s="262"/>
      <c r="AP103" s="253" t="s">
        <v>2061</v>
      </c>
      <c r="AQ103" s="294"/>
      <c r="AR103" s="294"/>
      <c r="AS103" s="297"/>
      <c r="AT103" s="296"/>
      <c r="AU103" s="294"/>
      <c r="AV103" s="294"/>
      <c r="AW103" s="297"/>
      <c r="AX103" s="296"/>
      <c r="AY103" s="294"/>
      <c r="AZ103" s="294"/>
      <c r="BA103" s="297"/>
      <c r="BB103" s="296"/>
      <c r="BC103" s="294"/>
      <c r="BD103" s="294"/>
      <c r="BE103" s="297"/>
      <c r="BF103" s="296"/>
      <c r="BG103" s="294"/>
      <c r="BH103" s="294"/>
      <c r="BI103" s="297"/>
      <c r="BJ103" s="296"/>
      <c r="BK103" s="266"/>
    </row>
    <row r="104" spans="2:1205" ht="39" hidden="1" thickBot="1" x14ac:dyDescent="0.2">
      <c r="B104" s="980"/>
      <c r="C104" s="983"/>
      <c r="D104" s="986"/>
      <c r="E104" s="986"/>
      <c r="F104" s="986"/>
      <c r="G104" s="986"/>
      <c r="H104" s="977"/>
      <c r="I104" s="974"/>
      <c r="J104" s="244"/>
      <c r="K104" s="244"/>
      <c r="L104" s="244"/>
      <c r="M104" s="244"/>
      <c r="N104" s="963"/>
      <c r="O104" s="960"/>
      <c r="P104" s="244"/>
      <c r="Q104" s="244"/>
      <c r="R104" s="244"/>
      <c r="S104" s="244"/>
      <c r="T104" s="963"/>
      <c r="U104" s="960"/>
      <c r="V104" s="244"/>
      <c r="W104" s="244"/>
      <c r="X104" s="244"/>
      <c r="Y104" s="244"/>
      <c r="Z104" s="325" t="s">
        <v>2120</v>
      </c>
      <c r="AA104" s="359">
        <v>0.8</v>
      </c>
      <c r="AB104" s="325" t="s">
        <v>2121</v>
      </c>
      <c r="AC104" s="337">
        <v>19728</v>
      </c>
      <c r="AD104" s="259"/>
      <c r="AE104" s="260"/>
      <c r="AF104" s="262"/>
      <c r="AG104" s="259"/>
      <c r="AH104" s="259"/>
      <c r="AI104" s="261"/>
      <c r="AJ104" s="259"/>
      <c r="AK104" s="259"/>
      <c r="AL104" s="261"/>
      <c r="AM104" s="259"/>
      <c r="AN104" s="260"/>
      <c r="AO104" s="262"/>
      <c r="AP104" s="253" t="s">
        <v>2061</v>
      </c>
      <c r="AQ104" s="263"/>
      <c r="AR104" s="263"/>
      <c r="AS104" s="264"/>
      <c r="AT104" s="265"/>
      <c r="AU104" s="263"/>
      <c r="AV104" s="263"/>
      <c r="AW104" s="264"/>
      <c r="AX104" s="265"/>
      <c r="AY104" s="263"/>
      <c r="AZ104" s="263"/>
      <c r="BA104" s="264"/>
      <c r="BB104" s="265"/>
      <c r="BC104" s="263"/>
      <c r="BD104" s="263"/>
      <c r="BE104" s="264"/>
      <c r="BF104" s="265"/>
      <c r="BG104" s="263"/>
      <c r="BH104" s="263"/>
      <c r="BI104" s="264"/>
      <c r="BJ104" s="265"/>
      <c r="BK104" s="266"/>
    </row>
    <row r="105" spans="2:1205" ht="39" hidden="1" thickBot="1" x14ac:dyDescent="0.2">
      <c r="B105" s="981"/>
      <c r="C105" s="983"/>
      <c r="D105" s="987"/>
      <c r="E105" s="987"/>
      <c r="F105" s="987"/>
      <c r="G105" s="987"/>
      <c r="H105" s="978"/>
      <c r="I105" s="975"/>
      <c r="J105" s="338"/>
      <c r="K105" s="338"/>
      <c r="L105" s="338"/>
      <c r="M105" s="338"/>
      <c r="N105" s="362" t="s">
        <v>2122</v>
      </c>
      <c r="O105" s="363">
        <v>0.1</v>
      </c>
      <c r="P105" s="363"/>
      <c r="Q105" s="363"/>
      <c r="R105" s="363"/>
      <c r="S105" s="363"/>
      <c r="T105" s="364"/>
      <c r="U105" s="363"/>
      <c r="V105" s="338"/>
      <c r="W105" s="338"/>
      <c r="X105" s="338"/>
      <c r="Y105" s="338"/>
      <c r="Z105" s="339" t="s">
        <v>2123</v>
      </c>
      <c r="AA105" s="365">
        <v>1</v>
      </c>
      <c r="AB105" s="325" t="s">
        <v>2060</v>
      </c>
      <c r="AC105" s="331">
        <v>1</v>
      </c>
      <c r="AD105" s="366"/>
      <c r="AE105" s="367"/>
      <c r="AF105" s="368"/>
      <c r="AG105" s="366"/>
      <c r="AH105" s="366"/>
      <c r="AI105" s="369"/>
      <c r="AJ105" s="366"/>
      <c r="AK105" s="366"/>
      <c r="AL105" s="369"/>
      <c r="AM105" s="366"/>
      <c r="AN105" s="367"/>
      <c r="AO105" s="368"/>
      <c r="AP105" s="253" t="s">
        <v>2061</v>
      </c>
      <c r="AQ105" s="370"/>
      <c r="AR105" s="371"/>
      <c r="AS105" s="372"/>
      <c r="AT105" s="373"/>
      <c r="AU105" s="370"/>
      <c r="AV105" s="371"/>
      <c r="AW105" s="372"/>
      <c r="AX105" s="373"/>
      <c r="AY105" s="370"/>
      <c r="AZ105" s="371"/>
      <c r="BA105" s="372"/>
      <c r="BB105" s="373"/>
      <c r="BC105" s="370"/>
      <c r="BD105" s="371"/>
      <c r="BE105" s="372"/>
      <c r="BF105" s="373"/>
      <c r="BG105" s="370"/>
      <c r="BH105" s="371"/>
      <c r="BI105" s="372"/>
      <c r="BJ105" s="373"/>
      <c r="BK105" s="374"/>
    </row>
    <row r="106" spans="2:1205" s="381" customFormat="1" ht="25.5" customHeight="1" x14ac:dyDescent="0.15">
      <c r="B106" s="1000" t="s">
        <v>1903</v>
      </c>
      <c r="C106" s="983"/>
      <c r="D106" s="985"/>
      <c r="E106" s="985"/>
      <c r="F106" s="985"/>
      <c r="G106" s="1003"/>
      <c r="H106" s="1005" t="s">
        <v>64</v>
      </c>
      <c r="I106" s="973">
        <v>0.16</v>
      </c>
      <c r="J106" s="375"/>
      <c r="K106" s="375"/>
      <c r="L106" s="375"/>
      <c r="M106" s="375"/>
      <c r="N106" s="998" t="s">
        <v>65</v>
      </c>
      <c r="O106" s="999">
        <v>0.4</v>
      </c>
      <c r="P106" s="375"/>
      <c r="Q106" s="375"/>
      <c r="R106" s="375"/>
      <c r="S106" s="375"/>
      <c r="T106" s="998"/>
      <c r="U106" s="999"/>
      <c r="V106" s="375"/>
      <c r="W106" s="375"/>
      <c r="X106" s="375"/>
      <c r="Y106" s="375"/>
      <c r="Z106" s="1008" t="s">
        <v>66</v>
      </c>
      <c r="AA106" s="1078">
        <v>0.15</v>
      </c>
      <c r="AB106" s="1008" t="s">
        <v>68</v>
      </c>
      <c r="AC106" s="1008">
        <v>0</v>
      </c>
      <c r="AD106" s="1008">
        <v>1</v>
      </c>
      <c r="AE106" s="1008"/>
      <c r="AF106" s="1008"/>
      <c r="AG106" s="1008">
        <v>1</v>
      </c>
      <c r="AH106" s="1008"/>
      <c r="AI106" s="1008"/>
      <c r="AJ106" s="1008">
        <v>1</v>
      </c>
      <c r="AK106" s="1008"/>
      <c r="AL106" s="1008"/>
      <c r="AM106" s="1008">
        <v>1</v>
      </c>
      <c r="AN106" s="376"/>
      <c r="AO106" s="377"/>
      <c r="AP106" s="1030" t="s">
        <v>72</v>
      </c>
      <c r="AQ106" s="562">
        <f>673561271</f>
        <v>673561271</v>
      </c>
      <c r="AR106" s="379" t="s">
        <v>2124</v>
      </c>
      <c r="AS106" s="1012"/>
      <c r="AT106" s="1012">
        <f>SUM(AQ106:AQ121)</f>
        <v>3009932428</v>
      </c>
      <c r="AU106" s="378">
        <v>707239335</v>
      </c>
      <c r="AV106" s="379" t="s">
        <v>2124</v>
      </c>
      <c r="AW106" s="1012"/>
      <c r="AX106" s="1012">
        <f>SUM(AU106:AU121)</f>
        <v>2295230540</v>
      </c>
      <c r="AY106" s="378">
        <v>742601301</v>
      </c>
      <c r="AZ106" s="379" t="s">
        <v>2124</v>
      </c>
      <c r="BA106" s="1012"/>
      <c r="BB106" s="1012">
        <f>SUM(AY106:AY121)</f>
        <v>2409992064</v>
      </c>
      <c r="BC106" s="378">
        <v>779731366</v>
      </c>
      <c r="BD106" s="379" t="s">
        <v>2124</v>
      </c>
      <c r="BE106" s="1012"/>
      <c r="BF106" s="1021">
        <f>SUM(BC106:BC121)</f>
        <v>2530491668</v>
      </c>
      <c r="BG106" s="378"/>
      <c r="BH106" s="379" t="s">
        <v>2124</v>
      </c>
      <c r="BI106" s="1012"/>
      <c r="BJ106" s="1012">
        <f>SUM(AT106+AX106+BB106+BF106)</f>
        <v>10245646700</v>
      </c>
      <c r="BK106" s="380"/>
      <c r="BL106" s="220"/>
      <c r="BM106" s="220"/>
      <c r="BN106" s="220"/>
      <c r="BO106" s="220"/>
      <c r="BP106" s="220"/>
      <c r="BQ106" s="220"/>
      <c r="BR106" s="220"/>
      <c r="BS106" s="220"/>
      <c r="BT106" s="220"/>
      <c r="BU106" s="220"/>
      <c r="BV106" s="220"/>
      <c r="BW106" s="220"/>
      <c r="BX106" s="220"/>
      <c r="BY106" s="220"/>
      <c r="BZ106" s="220"/>
      <c r="CA106" s="220"/>
      <c r="CB106" s="220"/>
      <c r="CC106" s="220"/>
      <c r="CD106" s="220"/>
      <c r="CE106" s="220"/>
      <c r="CF106" s="220"/>
      <c r="CG106" s="220"/>
      <c r="CH106" s="220"/>
      <c r="CI106" s="220"/>
      <c r="CJ106" s="220"/>
      <c r="CK106" s="220"/>
      <c r="CL106" s="220"/>
      <c r="CM106" s="220"/>
      <c r="CN106" s="220"/>
      <c r="CO106" s="220"/>
      <c r="CP106" s="220"/>
      <c r="CQ106" s="220"/>
      <c r="CR106" s="220"/>
      <c r="CS106" s="220"/>
      <c r="CT106" s="220"/>
      <c r="CU106" s="220"/>
      <c r="CV106" s="220"/>
      <c r="CW106" s="220"/>
      <c r="CX106" s="220"/>
      <c r="CY106" s="220"/>
      <c r="CZ106" s="220"/>
      <c r="DA106" s="220"/>
      <c r="DB106" s="220"/>
      <c r="DC106" s="220"/>
      <c r="DD106" s="220"/>
      <c r="DE106" s="220"/>
      <c r="DF106" s="220"/>
      <c r="DG106" s="220"/>
      <c r="DH106" s="220"/>
      <c r="DI106" s="220"/>
      <c r="DJ106" s="220"/>
      <c r="DK106" s="220"/>
      <c r="DL106" s="220"/>
      <c r="DM106" s="220"/>
      <c r="DN106" s="220"/>
      <c r="DO106" s="220"/>
      <c r="DP106" s="220"/>
      <c r="DQ106" s="220"/>
      <c r="DR106" s="220"/>
      <c r="DS106" s="220"/>
      <c r="DT106" s="220"/>
      <c r="DU106" s="220"/>
      <c r="DV106" s="220"/>
      <c r="DW106" s="220"/>
      <c r="DX106" s="220"/>
      <c r="DY106" s="220"/>
      <c r="DZ106" s="220"/>
      <c r="EA106" s="220"/>
      <c r="EB106" s="220"/>
      <c r="EC106" s="220"/>
      <c r="ED106" s="220"/>
      <c r="EE106" s="220"/>
      <c r="EF106" s="220"/>
      <c r="EG106" s="220"/>
      <c r="EH106" s="220"/>
      <c r="EI106" s="220"/>
      <c r="EJ106" s="220"/>
      <c r="EK106" s="220"/>
      <c r="EL106" s="220"/>
      <c r="EM106" s="220"/>
      <c r="EN106" s="220"/>
      <c r="EO106" s="220"/>
      <c r="EP106" s="220"/>
      <c r="EQ106" s="220"/>
      <c r="ER106" s="220"/>
      <c r="ES106" s="220"/>
      <c r="ET106" s="220"/>
      <c r="EU106" s="220"/>
      <c r="EV106" s="220"/>
      <c r="EW106" s="220"/>
      <c r="EX106" s="220"/>
      <c r="EY106" s="220"/>
      <c r="EZ106" s="220"/>
      <c r="FA106" s="220"/>
      <c r="FB106" s="220"/>
      <c r="FC106" s="220"/>
      <c r="FD106" s="220"/>
      <c r="FE106" s="220"/>
      <c r="FF106" s="220"/>
      <c r="FG106" s="220"/>
      <c r="FH106" s="220"/>
      <c r="FI106" s="220"/>
      <c r="FJ106" s="220"/>
      <c r="FK106" s="220"/>
      <c r="FL106" s="220"/>
      <c r="FM106" s="220"/>
      <c r="FN106" s="220"/>
      <c r="FO106" s="220"/>
      <c r="FP106" s="220"/>
      <c r="FQ106" s="220"/>
      <c r="FR106" s="220"/>
      <c r="FS106" s="220"/>
      <c r="FT106" s="220"/>
      <c r="FU106" s="220"/>
      <c r="FV106" s="220"/>
      <c r="FW106" s="220"/>
      <c r="FX106" s="220"/>
      <c r="FY106" s="220"/>
      <c r="FZ106" s="220"/>
      <c r="GA106" s="220"/>
      <c r="GB106" s="220"/>
      <c r="GC106" s="220"/>
      <c r="GD106" s="220"/>
      <c r="GE106" s="220"/>
      <c r="GF106" s="220"/>
      <c r="GG106" s="220"/>
      <c r="GH106" s="220"/>
      <c r="GI106" s="220"/>
      <c r="GJ106" s="220"/>
      <c r="GK106" s="220"/>
      <c r="GL106" s="220"/>
      <c r="GM106" s="220"/>
      <c r="GN106" s="220"/>
      <c r="GO106" s="220"/>
      <c r="GP106" s="220"/>
      <c r="GQ106" s="220"/>
      <c r="GR106" s="220"/>
      <c r="GS106" s="220"/>
      <c r="GT106" s="220"/>
      <c r="GU106" s="220"/>
      <c r="GV106" s="220"/>
      <c r="GW106" s="220"/>
      <c r="GX106" s="220"/>
      <c r="GY106" s="220"/>
      <c r="GZ106" s="220"/>
      <c r="HA106" s="220"/>
      <c r="HB106" s="220"/>
      <c r="HC106" s="220"/>
      <c r="HD106" s="220"/>
      <c r="HE106" s="220"/>
      <c r="HF106" s="220"/>
      <c r="HG106" s="220"/>
      <c r="HH106" s="220"/>
      <c r="HI106" s="220"/>
      <c r="HJ106" s="220"/>
      <c r="HK106" s="220"/>
      <c r="HL106" s="220"/>
      <c r="HM106" s="220"/>
      <c r="HN106" s="220"/>
      <c r="HO106" s="220"/>
      <c r="HP106" s="220"/>
      <c r="HQ106" s="220"/>
      <c r="HR106" s="220"/>
      <c r="HS106" s="220"/>
      <c r="HT106" s="220"/>
      <c r="HU106" s="220"/>
      <c r="HV106" s="220"/>
      <c r="HW106" s="220"/>
      <c r="HX106" s="220"/>
      <c r="HY106" s="220"/>
      <c r="HZ106" s="220"/>
      <c r="IA106" s="220"/>
      <c r="IB106" s="220"/>
      <c r="IC106" s="220"/>
      <c r="ID106" s="220"/>
      <c r="IE106" s="220"/>
      <c r="IF106" s="220"/>
      <c r="IG106" s="220"/>
      <c r="IH106" s="220"/>
      <c r="II106" s="220"/>
      <c r="IJ106" s="220"/>
      <c r="IK106" s="220"/>
      <c r="IL106" s="220"/>
      <c r="IM106" s="220"/>
      <c r="IN106" s="220"/>
      <c r="IO106" s="220"/>
      <c r="IP106" s="220"/>
      <c r="IQ106" s="220"/>
      <c r="IR106" s="220"/>
      <c r="IS106" s="220"/>
      <c r="IT106" s="220"/>
      <c r="IU106" s="220"/>
      <c r="IV106" s="220"/>
      <c r="IW106" s="220"/>
      <c r="IX106" s="220"/>
      <c r="IY106" s="220"/>
      <c r="IZ106" s="220"/>
      <c r="JA106" s="220"/>
      <c r="JB106" s="220"/>
      <c r="JC106" s="220"/>
      <c r="JD106" s="220"/>
      <c r="JE106" s="220"/>
      <c r="JF106" s="220"/>
      <c r="JG106" s="220"/>
      <c r="JH106" s="220"/>
      <c r="JI106" s="220"/>
      <c r="JJ106" s="220"/>
      <c r="JK106" s="220"/>
      <c r="JL106" s="220"/>
      <c r="JM106" s="220"/>
      <c r="JN106" s="220"/>
      <c r="JO106" s="220"/>
      <c r="JP106" s="220"/>
      <c r="JQ106" s="220"/>
      <c r="JR106" s="220"/>
      <c r="JS106" s="220"/>
      <c r="JT106" s="220"/>
      <c r="JU106" s="220"/>
      <c r="JV106" s="220"/>
      <c r="JW106" s="220"/>
      <c r="JX106" s="220"/>
      <c r="JY106" s="220"/>
      <c r="JZ106" s="220"/>
      <c r="KA106" s="220"/>
      <c r="KB106" s="220"/>
      <c r="KC106" s="220"/>
      <c r="KD106" s="220"/>
      <c r="KE106" s="220"/>
      <c r="KF106" s="220"/>
      <c r="KG106" s="220"/>
      <c r="KH106" s="220"/>
      <c r="KI106" s="220"/>
      <c r="KJ106" s="220"/>
      <c r="KK106" s="220"/>
      <c r="KL106" s="220"/>
      <c r="KM106" s="220"/>
      <c r="KN106" s="220"/>
      <c r="KO106" s="220"/>
      <c r="KP106" s="220"/>
      <c r="KQ106" s="220"/>
      <c r="KR106" s="220"/>
      <c r="KS106" s="220"/>
      <c r="KT106" s="220"/>
      <c r="KU106" s="220"/>
      <c r="KV106" s="220"/>
      <c r="KW106" s="220"/>
      <c r="KX106" s="220"/>
      <c r="KY106" s="220"/>
      <c r="KZ106" s="220"/>
      <c r="LA106" s="220"/>
      <c r="LB106" s="220"/>
      <c r="LC106" s="220"/>
      <c r="LD106" s="220"/>
      <c r="LE106" s="220"/>
      <c r="LF106" s="220"/>
      <c r="LG106" s="220"/>
      <c r="LH106" s="220"/>
      <c r="LI106" s="220"/>
      <c r="LJ106" s="220"/>
      <c r="LK106" s="220"/>
      <c r="LL106" s="220"/>
      <c r="LM106" s="220"/>
      <c r="LN106" s="220"/>
      <c r="LO106" s="220"/>
      <c r="LP106" s="220"/>
      <c r="LQ106" s="220"/>
      <c r="LR106" s="220"/>
      <c r="LS106" s="220"/>
      <c r="LT106" s="220"/>
      <c r="LU106" s="220"/>
      <c r="LV106" s="220"/>
      <c r="LW106" s="220"/>
      <c r="LX106" s="220"/>
      <c r="LY106" s="220"/>
      <c r="LZ106" s="220"/>
      <c r="MA106" s="220"/>
      <c r="MB106" s="220"/>
      <c r="MC106" s="220"/>
      <c r="MD106" s="220"/>
      <c r="ME106" s="220"/>
      <c r="MF106" s="220"/>
      <c r="MG106" s="220"/>
      <c r="MH106" s="220"/>
      <c r="MI106" s="220"/>
      <c r="MJ106" s="220"/>
      <c r="MK106" s="220"/>
      <c r="ML106" s="220"/>
      <c r="MM106" s="220"/>
      <c r="MN106" s="220"/>
      <c r="MO106" s="220"/>
      <c r="MP106" s="220"/>
      <c r="MQ106" s="220"/>
      <c r="MR106" s="220"/>
      <c r="MS106" s="220"/>
      <c r="MT106" s="220"/>
      <c r="MU106" s="220"/>
      <c r="MV106" s="220"/>
      <c r="MW106" s="220"/>
      <c r="MX106" s="220"/>
      <c r="MY106" s="220"/>
      <c r="MZ106" s="220"/>
      <c r="NA106" s="220"/>
      <c r="NB106" s="220"/>
      <c r="NC106" s="220"/>
      <c r="ND106" s="220"/>
      <c r="NE106" s="220"/>
      <c r="NF106" s="220"/>
      <c r="NG106" s="220"/>
      <c r="NH106" s="220"/>
      <c r="NI106" s="220"/>
      <c r="NJ106" s="220"/>
      <c r="NK106" s="220"/>
      <c r="NL106" s="220"/>
      <c r="NM106" s="220"/>
      <c r="NN106" s="220"/>
      <c r="NO106" s="220"/>
      <c r="NP106" s="220"/>
      <c r="NQ106" s="220"/>
      <c r="NR106" s="220"/>
      <c r="NS106" s="220"/>
      <c r="NT106" s="220"/>
      <c r="NU106" s="220"/>
      <c r="NV106" s="220"/>
      <c r="NW106" s="220"/>
      <c r="NX106" s="220"/>
      <c r="NY106" s="220"/>
      <c r="NZ106" s="220"/>
      <c r="OA106" s="220"/>
      <c r="OB106" s="220"/>
      <c r="OC106" s="220"/>
      <c r="OD106" s="220"/>
      <c r="OE106" s="220"/>
      <c r="OF106" s="220"/>
      <c r="OG106" s="220"/>
      <c r="OH106" s="220"/>
      <c r="OI106" s="220"/>
      <c r="OJ106" s="220"/>
      <c r="OK106" s="220"/>
      <c r="OL106" s="220"/>
      <c r="OM106" s="220"/>
      <c r="ON106" s="220"/>
      <c r="OO106" s="220"/>
      <c r="OP106" s="220"/>
      <c r="OQ106" s="220"/>
      <c r="OR106" s="220"/>
      <c r="OS106" s="220"/>
      <c r="OT106" s="220"/>
      <c r="OU106" s="220"/>
      <c r="OV106" s="220"/>
      <c r="OW106" s="220"/>
      <c r="OX106" s="220"/>
      <c r="OY106" s="220"/>
      <c r="OZ106" s="220"/>
      <c r="PA106" s="220"/>
      <c r="PB106" s="220"/>
      <c r="PC106" s="220"/>
      <c r="PD106" s="220"/>
      <c r="PE106" s="220"/>
      <c r="PF106" s="220"/>
      <c r="PG106" s="220"/>
      <c r="PH106" s="220"/>
      <c r="PI106" s="220"/>
      <c r="PJ106" s="220"/>
      <c r="PK106" s="220"/>
      <c r="PL106" s="220"/>
      <c r="PM106" s="220"/>
      <c r="PN106" s="220"/>
      <c r="PO106" s="220"/>
      <c r="PP106" s="220"/>
      <c r="PQ106" s="220"/>
      <c r="PR106" s="220"/>
      <c r="PS106" s="220"/>
      <c r="PT106" s="220"/>
      <c r="PU106" s="220"/>
      <c r="PV106" s="220"/>
      <c r="PW106" s="220"/>
      <c r="PX106" s="220"/>
      <c r="PY106" s="220"/>
      <c r="PZ106" s="220"/>
      <c r="QA106" s="220"/>
      <c r="QB106" s="220"/>
      <c r="QC106" s="220"/>
      <c r="QD106" s="220"/>
      <c r="QE106" s="220"/>
      <c r="QF106" s="220"/>
      <c r="QG106" s="220"/>
      <c r="QH106" s="220"/>
      <c r="QI106" s="220"/>
      <c r="QJ106" s="220"/>
      <c r="QK106" s="220"/>
      <c r="QL106" s="220"/>
      <c r="QM106" s="220"/>
      <c r="QN106" s="220"/>
      <c r="QO106" s="220"/>
      <c r="QP106" s="220"/>
      <c r="QQ106" s="220"/>
      <c r="QR106" s="220"/>
      <c r="QS106" s="220"/>
      <c r="QT106" s="220"/>
      <c r="QU106" s="220"/>
      <c r="QV106" s="220"/>
      <c r="QW106" s="220"/>
      <c r="QX106" s="220"/>
      <c r="QY106" s="220"/>
      <c r="QZ106" s="220"/>
      <c r="RA106" s="220"/>
      <c r="RB106" s="220"/>
      <c r="RC106" s="220"/>
      <c r="RD106" s="220"/>
      <c r="RE106" s="220"/>
      <c r="RF106" s="220"/>
      <c r="RG106" s="220"/>
      <c r="RH106" s="220"/>
      <c r="RI106" s="220"/>
      <c r="RJ106" s="220"/>
      <c r="RK106" s="220"/>
      <c r="RL106" s="220"/>
      <c r="RM106" s="220"/>
      <c r="RN106" s="220"/>
      <c r="RO106" s="220"/>
      <c r="RP106" s="220"/>
      <c r="RQ106" s="220"/>
      <c r="RR106" s="220"/>
      <c r="RS106" s="220"/>
      <c r="RT106" s="220"/>
      <c r="RU106" s="220"/>
      <c r="RV106" s="220"/>
      <c r="RW106" s="220"/>
      <c r="RX106" s="220"/>
      <c r="RY106" s="220"/>
      <c r="RZ106" s="220"/>
      <c r="SA106" s="220"/>
      <c r="SB106" s="220"/>
      <c r="SC106" s="220"/>
      <c r="SD106" s="220"/>
      <c r="SE106" s="220"/>
      <c r="SF106" s="220"/>
      <c r="SG106" s="220"/>
      <c r="SH106" s="220"/>
      <c r="SI106" s="220"/>
      <c r="SJ106" s="220"/>
      <c r="SK106" s="220"/>
      <c r="SL106" s="220"/>
      <c r="SM106" s="220"/>
      <c r="SN106" s="220"/>
      <c r="SO106" s="220"/>
      <c r="SP106" s="220"/>
      <c r="SQ106" s="220"/>
      <c r="SR106" s="220"/>
      <c r="SS106" s="220"/>
      <c r="ST106" s="220"/>
      <c r="SU106" s="220"/>
      <c r="SV106" s="220"/>
      <c r="SW106" s="220"/>
      <c r="SX106" s="220"/>
      <c r="SY106" s="220"/>
      <c r="SZ106" s="220"/>
      <c r="TA106" s="220"/>
      <c r="TB106" s="220"/>
      <c r="TC106" s="220"/>
      <c r="TD106" s="220"/>
      <c r="TE106" s="220"/>
      <c r="TF106" s="220"/>
      <c r="TG106" s="220"/>
      <c r="TH106" s="220"/>
      <c r="TI106" s="220"/>
      <c r="TJ106" s="220"/>
      <c r="TK106" s="220"/>
      <c r="TL106" s="220"/>
      <c r="TM106" s="220"/>
      <c r="TN106" s="220"/>
      <c r="TO106" s="220"/>
      <c r="TP106" s="220"/>
      <c r="TQ106" s="220"/>
      <c r="TR106" s="220"/>
      <c r="TS106" s="220"/>
      <c r="TT106" s="220"/>
      <c r="TU106" s="220"/>
      <c r="TV106" s="220"/>
      <c r="TW106" s="220"/>
      <c r="TX106" s="220"/>
      <c r="TY106" s="220"/>
      <c r="TZ106" s="220"/>
      <c r="UA106" s="220"/>
      <c r="UB106" s="220"/>
      <c r="UC106" s="220"/>
      <c r="UD106" s="220"/>
      <c r="UE106" s="220"/>
      <c r="UF106" s="220"/>
      <c r="UG106" s="220"/>
      <c r="UH106" s="220"/>
      <c r="UI106" s="220"/>
      <c r="UJ106" s="220"/>
      <c r="UK106" s="220"/>
      <c r="UL106" s="220"/>
      <c r="UM106" s="220"/>
      <c r="UN106" s="220"/>
      <c r="UO106" s="220"/>
      <c r="UP106" s="220"/>
      <c r="UQ106" s="220"/>
      <c r="UR106" s="220"/>
      <c r="US106" s="220"/>
      <c r="UT106" s="220"/>
      <c r="UU106" s="220"/>
      <c r="UV106" s="220"/>
      <c r="UW106" s="220"/>
      <c r="UX106" s="220"/>
      <c r="UY106" s="220"/>
      <c r="UZ106" s="220"/>
      <c r="VA106" s="220"/>
      <c r="VB106" s="220"/>
      <c r="VC106" s="220"/>
      <c r="VD106" s="220"/>
      <c r="VE106" s="220"/>
      <c r="VF106" s="220"/>
      <c r="VG106" s="220"/>
      <c r="VH106" s="220"/>
      <c r="VI106" s="220"/>
      <c r="VJ106" s="220"/>
      <c r="VK106" s="220"/>
      <c r="VL106" s="220"/>
      <c r="VM106" s="220"/>
      <c r="VN106" s="220"/>
      <c r="VO106" s="220"/>
      <c r="VP106" s="220"/>
      <c r="VQ106" s="220"/>
      <c r="VR106" s="220"/>
      <c r="VS106" s="220"/>
      <c r="VT106" s="220"/>
      <c r="VU106" s="220"/>
      <c r="VV106" s="220"/>
      <c r="VW106" s="220"/>
      <c r="VX106" s="220"/>
      <c r="VY106" s="220"/>
      <c r="VZ106" s="220"/>
      <c r="WA106" s="220"/>
      <c r="WB106" s="220"/>
      <c r="WC106" s="220"/>
      <c r="WD106" s="220"/>
      <c r="WE106" s="220"/>
      <c r="WF106" s="220"/>
      <c r="WG106" s="220"/>
      <c r="WH106" s="220"/>
      <c r="WI106" s="220"/>
      <c r="WJ106" s="220"/>
      <c r="WK106" s="220"/>
      <c r="WL106" s="220"/>
      <c r="WM106" s="220"/>
      <c r="WN106" s="220"/>
      <c r="WO106" s="220"/>
      <c r="WP106" s="220"/>
      <c r="WQ106" s="220"/>
      <c r="WR106" s="220"/>
      <c r="WS106" s="220"/>
      <c r="WT106" s="220"/>
      <c r="WU106" s="220"/>
      <c r="WV106" s="220"/>
      <c r="WW106" s="220"/>
      <c r="WX106" s="220"/>
      <c r="WY106" s="220"/>
      <c r="WZ106" s="220"/>
      <c r="XA106" s="220"/>
      <c r="XB106" s="220"/>
      <c r="XC106" s="220"/>
      <c r="XD106" s="220"/>
      <c r="XE106" s="220"/>
      <c r="XF106" s="220"/>
      <c r="XG106" s="220"/>
      <c r="XH106" s="220"/>
      <c r="XI106" s="220"/>
      <c r="XJ106" s="220"/>
      <c r="XK106" s="220"/>
      <c r="XL106" s="220"/>
      <c r="XM106" s="220"/>
      <c r="XN106" s="220"/>
      <c r="XO106" s="220"/>
      <c r="XP106" s="220"/>
      <c r="XQ106" s="220"/>
      <c r="XR106" s="220"/>
      <c r="XS106" s="220"/>
      <c r="XT106" s="220"/>
      <c r="XU106" s="220"/>
      <c r="XV106" s="220"/>
      <c r="XW106" s="220"/>
      <c r="XX106" s="220"/>
      <c r="XY106" s="220"/>
      <c r="XZ106" s="220"/>
      <c r="YA106" s="220"/>
      <c r="YB106" s="220"/>
      <c r="YC106" s="220"/>
      <c r="YD106" s="220"/>
      <c r="YE106" s="220"/>
      <c r="YF106" s="220"/>
      <c r="YG106" s="220"/>
      <c r="YH106" s="220"/>
      <c r="YI106" s="220"/>
      <c r="YJ106" s="220"/>
      <c r="YK106" s="220"/>
      <c r="YL106" s="220"/>
      <c r="YM106" s="220"/>
      <c r="YN106" s="220"/>
      <c r="YO106" s="220"/>
      <c r="YP106" s="220"/>
      <c r="YQ106" s="220"/>
      <c r="YR106" s="220"/>
      <c r="YS106" s="220"/>
      <c r="YT106" s="220"/>
      <c r="YU106" s="220"/>
      <c r="YV106" s="220"/>
      <c r="YW106" s="220"/>
      <c r="YX106" s="220"/>
      <c r="YY106" s="220"/>
      <c r="YZ106" s="220"/>
      <c r="ZA106" s="220"/>
      <c r="ZB106" s="220"/>
      <c r="ZC106" s="220"/>
      <c r="ZD106" s="220"/>
      <c r="ZE106" s="220"/>
      <c r="ZF106" s="220"/>
      <c r="ZG106" s="220"/>
      <c r="ZH106" s="220"/>
      <c r="ZI106" s="220"/>
      <c r="ZJ106" s="220"/>
      <c r="ZK106" s="220"/>
      <c r="ZL106" s="220"/>
      <c r="ZM106" s="220"/>
      <c r="ZN106" s="220"/>
      <c r="ZO106" s="220"/>
      <c r="ZP106" s="220"/>
      <c r="ZQ106" s="220"/>
      <c r="ZR106" s="220"/>
      <c r="ZS106" s="220"/>
      <c r="ZT106" s="220"/>
      <c r="ZU106" s="220"/>
      <c r="ZV106" s="220"/>
      <c r="ZW106" s="220"/>
      <c r="ZX106" s="220"/>
      <c r="ZY106" s="220"/>
      <c r="ZZ106" s="220"/>
      <c r="AAA106" s="220"/>
      <c r="AAB106" s="220"/>
      <c r="AAC106" s="220"/>
      <c r="AAD106" s="220"/>
      <c r="AAE106" s="220"/>
      <c r="AAF106" s="220"/>
      <c r="AAG106" s="220"/>
      <c r="AAH106" s="220"/>
      <c r="AAI106" s="220"/>
      <c r="AAJ106" s="220"/>
      <c r="AAK106" s="220"/>
      <c r="AAL106" s="220"/>
      <c r="AAM106" s="220"/>
      <c r="AAN106" s="220"/>
      <c r="AAO106" s="220"/>
      <c r="AAP106" s="220"/>
      <c r="AAQ106" s="220"/>
      <c r="AAR106" s="220"/>
      <c r="AAS106" s="220"/>
      <c r="AAT106" s="220"/>
      <c r="AAU106" s="220"/>
      <c r="AAV106" s="220"/>
      <c r="AAW106" s="220"/>
      <c r="AAX106" s="220"/>
      <c r="AAY106" s="220"/>
      <c r="AAZ106" s="220"/>
      <c r="ABA106" s="220"/>
      <c r="ABB106" s="220"/>
      <c r="ABC106" s="220"/>
      <c r="ABD106" s="220"/>
      <c r="ABE106" s="220"/>
      <c r="ABF106" s="220"/>
      <c r="ABG106" s="220"/>
      <c r="ABH106" s="220"/>
      <c r="ABI106" s="220"/>
      <c r="ABJ106" s="220"/>
      <c r="ABK106" s="220"/>
      <c r="ABL106" s="220"/>
      <c r="ABM106" s="220"/>
      <c r="ABN106" s="220"/>
      <c r="ABO106" s="220"/>
      <c r="ABP106" s="220"/>
      <c r="ABQ106" s="220"/>
      <c r="ABR106" s="220"/>
      <c r="ABS106" s="220"/>
      <c r="ABT106" s="220"/>
      <c r="ABU106" s="220"/>
      <c r="ABV106" s="220"/>
      <c r="ABW106" s="220"/>
      <c r="ABX106" s="220"/>
      <c r="ABY106" s="220"/>
      <c r="ABZ106" s="220"/>
      <c r="ACA106" s="220"/>
      <c r="ACB106" s="220"/>
      <c r="ACC106" s="220"/>
      <c r="ACD106" s="220"/>
      <c r="ACE106" s="220"/>
      <c r="ACF106" s="220"/>
      <c r="ACG106" s="220"/>
      <c r="ACH106" s="220"/>
      <c r="ACI106" s="220"/>
      <c r="ACJ106" s="220"/>
      <c r="ACK106" s="220"/>
      <c r="ACL106" s="220"/>
      <c r="ACM106" s="220"/>
      <c r="ACN106" s="220"/>
      <c r="ACO106" s="220"/>
      <c r="ACP106" s="220"/>
      <c r="ACQ106" s="220"/>
      <c r="ACR106" s="220"/>
      <c r="ACS106" s="220"/>
      <c r="ACT106" s="220"/>
      <c r="ACU106" s="220"/>
      <c r="ACV106" s="220"/>
      <c r="ACW106" s="220"/>
      <c r="ACX106" s="220"/>
      <c r="ACY106" s="220"/>
      <c r="ACZ106" s="220"/>
      <c r="ADA106" s="220"/>
      <c r="ADB106" s="220"/>
      <c r="ADC106" s="220"/>
      <c r="ADD106" s="220"/>
      <c r="ADE106" s="220"/>
      <c r="ADF106" s="220"/>
      <c r="ADG106" s="220"/>
      <c r="ADH106" s="220"/>
      <c r="ADI106" s="220"/>
      <c r="ADJ106" s="220"/>
      <c r="ADK106" s="220"/>
      <c r="ADL106" s="220"/>
      <c r="ADM106" s="220"/>
      <c r="ADN106" s="220"/>
      <c r="ADO106" s="220"/>
      <c r="ADP106" s="220"/>
      <c r="ADQ106" s="220"/>
      <c r="ADR106" s="220"/>
      <c r="ADS106" s="220"/>
      <c r="ADT106" s="220"/>
      <c r="ADU106" s="220"/>
      <c r="ADV106" s="220"/>
      <c r="ADW106" s="220"/>
      <c r="ADX106" s="220"/>
      <c r="ADY106" s="220"/>
      <c r="ADZ106" s="220"/>
      <c r="AEA106" s="220"/>
      <c r="AEB106" s="220"/>
      <c r="AEC106" s="220"/>
      <c r="AED106" s="220"/>
      <c r="AEE106" s="220"/>
      <c r="AEF106" s="220"/>
      <c r="AEG106" s="220"/>
      <c r="AEH106" s="220"/>
      <c r="AEI106" s="220"/>
      <c r="AEJ106" s="220"/>
      <c r="AEK106" s="220"/>
      <c r="AEL106" s="220"/>
      <c r="AEM106" s="220"/>
      <c r="AEN106" s="220"/>
      <c r="AEO106" s="220"/>
      <c r="AEP106" s="220"/>
      <c r="AEQ106" s="220"/>
      <c r="AER106" s="220"/>
      <c r="AES106" s="220"/>
      <c r="AET106" s="220"/>
      <c r="AEU106" s="220"/>
      <c r="AEV106" s="220"/>
      <c r="AEW106" s="220"/>
      <c r="AEX106" s="220"/>
      <c r="AEY106" s="220"/>
      <c r="AEZ106" s="220"/>
      <c r="AFA106" s="220"/>
      <c r="AFB106" s="220"/>
      <c r="AFC106" s="220"/>
      <c r="AFD106" s="220"/>
      <c r="AFE106" s="220"/>
      <c r="AFF106" s="220"/>
      <c r="AFG106" s="220"/>
      <c r="AFH106" s="220"/>
      <c r="AFI106" s="220"/>
      <c r="AFJ106" s="220"/>
      <c r="AFK106" s="220"/>
      <c r="AFL106" s="220"/>
      <c r="AFM106" s="220"/>
      <c r="AFN106" s="220"/>
      <c r="AFO106" s="220"/>
      <c r="AFP106" s="220"/>
      <c r="AFQ106" s="220"/>
      <c r="AFR106" s="220"/>
      <c r="AFS106" s="220"/>
      <c r="AFT106" s="220"/>
      <c r="AFU106" s="220"/>
      <c r="AFV106" s="220"/>
      <c r="AFW106" s="220"/>
      <c r="AFX106" s="220"/>
      <c r="AFY106" s="220"/>
      <c r="AFZ106" s="220"/>
      <c r="AGA106" s="220"/>
      <c r="AGB106" s="220"/>
      <c r="AGC106" s="220"/>
      <c r="AGD106" s="220"/>
      <c r="AGE106" s="220"/>
      <c r="AGF106" s="220"/>
      <c r="AGG106" s="220"/>
      <c r="AGH106" s="220"/>
      <c r="AGI106" s="220"/>
      <c r="AGJ106" s="220"/>
      <c r="AGK106" s="220"/>
      <c r="AGL106" s="220"/>
      <c r="AGM106" s="220"/>
      <c r="AGN106" s="220"/>
      <c r="AGO106" s="220"/>
      <c r="AGP106" s="220"/>
      <c r="AGQ106" s="220"/>
      <c r="AGR106" s="220"/>
      <c r="AGS106" s="220"/>
      <c r="AGT106" s="220"/>
      <c r="AGU106" s="220"/>
      <c r="AGV106" s="220"/>
      <c r="AGW106" s="220"/>
      <c r="AGX106" s="220"/>
      <c r="AGY106" s="220"/>
      <c r="AGZ106" s="220"/>
      <c r="AHA106" s="220"/>
      <c r="AHB106" s="220"/>
      <c r="AHC106" s="220"/>
      <c r="AHD106" s="220"/>
      <c r="AHE106" s="220"/>
      <c r="AHF106" s="220"/>
      <c r="AHG106" s="220"/>
      <c r="AHH106" s="220"/>
      <c r="AHI106" s="220"/>
      <c r="AHJ106" s="220"/>
      <c r="AHK106" s="220"/>
      <c r="AHL106" s="220"/>
      <c r="AHM106" s="220"/>
      <c r="AHN106" s="220"/>
      <c r="AHO106" s="220"/>
      <c r="AHP106" s="220"/>
      <c r="AHQ106" s="220"/>
      <c r="AHR106" s="220"/>
      <c r="AHS106" s="220"/>
      <c r="AHT106" s="220"/>
      <c r="AHU106" s="220"/>
      <c r="AHV106" s="220"/>
      <c r="AHW106" s="220"/>
      <c r="AHX106" s="220"/>
      <c r="AHY106" s="220"/>
      <c r="AHZ106" s="220"/>
      <c r="AIA106" s="220"/>
      <c r="AIB106" s="220"/>
      <c r="AIC106" s="220"/>
      <c r="AID106" s="220"/>
      <c r="AIE106" s="220"/>
      <c r="AIF106" s="220"/>
      <c r="AIG106" s="220"/>
      <c r="AIH106" s="220"/>
      <c r="AII106" s="220"/>
      <c r="AIJ106" s="220"/>
      <c r="AIK106" s="220"/>
      <c r="AIL106" s="220"/>
      <c r="AIM106" s="220"/>
      <c r="AIN106" s="220"/>
      <c r="AIO106" s="220"/>
      <c r="AIP106" s="220"/>
      <c r="AIQ106" s="220"/>
      <c r="AIR106" s="220"/>
      <c r="AIS106" s="220"/>
      <c r="AIT106" s="220"/>
      <c r="AIU106" s="220"/>
      <c r="AIV106" s="220"/>
      <c r="AIW106" s="220"/>
      <c r="AIX106" s="220"/>
      <c r="AIY106" s="220"/>
      <c r="AIZ106" s="220"/>
      <c r="AJA106" s="220"/>
      <c r="AJB106" s="220"/>
      <c r="AJC106" s="220"/>
      <c r="AJD106" s="220"/>
      <c r="AJE106" s="220"/>
      <c r="AJF106" s="220"/>
      <c r="AJG106" s="220"/>
      <c r="AJH106" s="220"/>
      <c r="AJI106" s="220"/>
      <c r="AJJ106" s="220"/>
      <c r="AJK106" s="220"/>
      <c r="AJL106" s="220"/>
      <c r="AJM106" s="220"/>
      <c r="AJN106" s="220"/>
      <c r="AJO106" s="220"/>
      <c r="AJP106" s="220"/>
      <c r="AJQ106" s="220"/>
      <c r="AJR106" s="220"/>
      <c r="AJS106" s="220"/>
      <c r="AJT106" s="220"/>
      <c r="AJU106" s="220"/>
      <c r="AJV106" s="220"/>
      <c r="AJW106" s="220"/>
      <c r="AJX106" s="220"/>
      <c r="AJY106" s="220"/>
      <c r="AJZ106" s="220"/>
      <c r="AKA106" s="220"/>
      <c r="AKB106" s="220"/>
      <c r="AKC106" s="220"/>
      <c r="AKD106" s="220"/>
      <c r="AKE106" s="220"/>
      <c r="AKF106" s="220"/>
      <c r="AKG106" s="220"/>
      <c r="AKH106" s="220"/>
      <c r="AKI106" s="220"/>
      <c r="AKJ106" s="220"/>
      <c r="AKK106" s="220"/>
      <c r="AKL106" s="220"/>
      <c r="AKM106" s="220"/>
      <c r="AKN106" s="220"/>
      <c r="AKO106" s="220"/>
      <c r="AKP106" s="220"/>
      <c r="AKQ106" s="220"/>
      <c r="AKR106" s="220"/>
      <c r="AKS106" s="220"/>
      <c r="AKT106" s="220"/>
      <c r="AKU106" s="220"/>
      <c r="AKV106" s="220"/>
      <c r="AKW106" s="220"/>
      <c r="AKX106" s="220"/>
      <c r="AKY106" s="220"/>
      <c r="AKZ106" s="220"/>
      <c r="ALA106" s="220"/>
      <c r="ALB106" s="220"/>
      <c r="ALC106" s="220"/>
      <c r="ALD106" s="220"/>
      <c r="ALE106" s="220"/>
      <c r="ALF106" s="220"/>
      <c r="ALG106" s="220"/>
      <c r="ALH106" s="220"/>
      <c r="ALI106" s="220"/>
      <c r="ALJ106" s="220"/>
      <c r="ALK106" s="220"/>
      <c r="ALL106" s="220"/>
      <c r="ALM106" s="220"/>
      <c r="ALN106" s="220"/>
      <c r="ALO106" s="220"/>
      <c r="ALP106" s="220"/>
      <c r="ALQ106" s="220"/>
      <c r="ALR106" s="220"/>
      <c r="ALS106" s="220"/>
      <c r="ALT106" s="220"/>
      <c r="ALU106" s="220"/>
      <c r="ALV106" s="220"/>
      <c r="ALW106" s="220"/>
      <c r="ALX106" s="220"/>
      <c r="ALY106" s="220"/>
      <c r="ALZ106" s="220"/>
      <c r="AMA106" s="220"/>
      <c r="AMB106" s="220"/>
      <c r="AMC106" s="220"/>
      <c r="AMD106" s="220"/>
      <c r="AME106" s="220"/>
      <c r="AMF106" s="220"/>
      <c r="AMG106" s="220"/>
      <c r="AMH106" s="220"/>
      <c r="AMI106" s="220"/>
      <c r="AMJ106" s="220"/>
      <c r="AMK106" s="220"/>
      <c r="AML106" s="220"/>
      <c r="AMM106" s="220"/>
      <c r="AMN106" s="220"/>
      <c r="AMO106" s="220"/>
      <c r="AMP106" s="220"/>
      <c r="AMQ106" s="220"/>
      <c r="AMR106" s="220"/>
      <c r="AMS106" s="220"/>
      <c r="AMT106" s="220"/>
      <c r="AMU106" s="220"/>
      <c r="AMV106" s="220"/>
      <c r="AMW106" s="220"/>
      <c r="AMX106" s="220"/>
      <c r="AMY106" s="220"/>
      <c r="AMZ106" s="220"/>
      <c r="ANA106" s="220"/>
      <c r="ANB106" s="220"/>
      <c r="ANC106" s="220"/>
      <c r="AND106" s="220"/>
      <c r="ANE106" s="220"/>
      <c r="ANF106" s="220"/>
      <c r="ANG106" s="220"/>
      <c r="ANH106" s="220"/>
      <c r="ANI106" s="220"/>
      <c r="ANJ106" s="220"/>
      <c r="ANK106" s="220"/>
      <c r="ANL106" s="220"/>
      <c r="ANM106" s="220"/>
      <c r="ANN106" s="220"/>
      <c r="ANO106" s="220"/>
      <c r="ANP106" s="220"/>
      <c r="ANQ106" s="220"/>
      <c r="ANR106" s="220"/>
      <c r="ANS106" s="220"/>
      <c r="ANT106" s="220"/>
      <c r="ANU106" s="220"/>
      <c r="ANV106" s="220"/>
      <c r="ANW106" s="220"/>
      <c r="ANX106" s="220"/>
      <c r="ANY106" s="220"/>
      <c r="ANZ106" s="220"/>
      <c r="AOA106" s="220"/>
      <c r="AOB106" s="220"/>
      <c r="AOC106" s="220"/>
      <c r="AOD106" s="220"/>
      <c r="AOE106" s="220"/>
      <c r="AOF106" s="220"/>
      <c r="AOG106" s="220"/>
      <c r="AOH106" s="220"/>
      <c r="AOI106" s="220"/>
      <c r="AOJ106" s="220"/>
      <c r="AOK106" s="220"/>
      <c r="AOL106" s="220"/>
      <c r="AOM106" s="220"/>
      <c r="AON106" s="220"/>
      <c r="AOO106" s="220"/>
      <c r="AOP106" s="220"/>
      <c r="AOQ106" s="220"/>
      <c r="AOR106" s="220"/>
      <c r="AOS106" s="220"/>
      <c r="AOT106" s="220"/>
      <c r="AOU106" s="220"/>
      <c r="AOV106" s="220"/>
      <c r="AOW106" s="220"/>
      <c r="AOX106" s="220"/>
      <c r="AOY106" s="220"/>
      <c r="AOZ106" s="220"/>
      <c r="APA106" s="220"/>
      <c r="APB106" s="220"/>
      <c r="APC106" s="220"/>
      <c r="APD106" s="220"/>
      <c r="APE106" s="220"/>
      <c r="APF106" s="220"/>
      <c r="APG106" s="220"/>
      <c r="APH106" s="220"/>
      <c r="API106" s="220"/>
      <c r="APJ106" s="220"/>
      <c r="APK106" s="220"/>
      <c r="APL106" s="220"/>
      <c r="APM106" s="220"/>
      <c r="APN106" s="220"/>
      <c r="APO106" s="220"/>
      <c r="APP106" s="220"/>
      <c r="APQ106" s="220"/>
      <c r="APR106" s="220"/>
      <c r="APS106" s="220"/>
      <c r="APT106" s="220"/>
      <c r="APU106" s="220"/>
      <c r="APV106" s="220"/>
      <c r="APW106" s="220"/>
      <c r="APX106" s="220"/>
      <c r="APY106" s="220"/>
      <c r="APZ106" s="220"/>
      <c r="AQA106" s="220"/>
      <c r="AQB106" s="220"/>
      <c r="AQC106" s="220"/>
      <c r="AQD106" s="220"/>
      <c r="AQE106" s="220"/>
      <c r="AQF106" s="220"/>
      <c r="AQG106" s="220"/>
      <c r="AQH106" s="220"/>
      <c r="AQI106" s="220"/>
      <c r="AQJ106" s="220"/>
      <c r="AQK106" s="220"/>
      <c r="AQL106" s="220"/>
      <c r="AQM106" s="220"/>
      <c r="AQN106" s="220"/>
      <c r="AQO106" s="220"/>
      <c r="AQP106" s="220"/>
      <c r="AQQ106" s="220"/>
      <c r="AQR106" s="220"/>
      <c r="AQS106" s="220"/>
      <c r="AQT106" s="220"/>
      <c r="AQU106" s="220"/>
      <c r="AQV106" s="220"/>
      <c r="AQW106" s="220"/>
      <c r="AQX106" s="220"/>
      <c r="AQY106" s="220"/>
      <c r="AQZ106" s="220"/>
      <c r="ARA106" s="220"/>
      <c r="ARB106" s="220"/>
      <c r="ARC106" s="220"/>
      <c r="ARD106" s="220"/>
      <c r="ARE106" s="220"/>
      <c r="ARF106" s="220"/>
      <c r="ARG106" s="220"/>
      <c r="ARH106" s="220"/>
      <c r="ARI106" s="220"/>
      <c r="ARJ106" s="220"/>
      <c r="ARK106" s="220"/>
      <c r="ARL106" s="220"/>
      <c r="ARM106" s="220"/>
      <c r="ARN106" s="220"/>
      <c r="ARO106" s="220"/>
      <c r="ARP106" s="220"/>
      <c r="ARQ106" s="220"/>
      <c r="ARR106" s="220"/>
      <c r="ARS106" s="220"/>
      <c r="ART106" s="220"/>
      <c r="ARU106" s="220"/>
      <c r="ARV106" s="220"/>
      <c r="ARW106" s="220"/>
      <c r="ARX106" s="220"/>
      <c r="ARY106" s="220"/>
      <c r="ARZ106" s="220"/>
      <c r="ASA106" s="220"/>
      <c r="ASB106" s="220"/>
      <c r="ASC106" s="220"/>
      <c r="ASD106" s="220"/>
      <c r="ASE106" s="220"/>
      <c r="ASF106" s="220"/>
      <c r="ASG106" s="220"/>
      <c r="ASH106" s="220"/>
      <c r="ASI106" s="220"/>
      <c r="ASJ106" s="220"/>
      <c r="ASK106" s="220"/>
      <c r="ASL106" s="220"/>
      <c r="ASM106" s="220"/>
      <c r="ASN106" s="220"/>
      <c r="ASO106" s="220"/>
      <c r="ASP106" s="220"/>
      <c r="ASQ106" s="220"/>
      <c r="ASR106" s="220"/>
      <c r="ASS106" s="220"/>
      <c r="AST106" s="220"/>
      <c r="ASU106" s="220"/>
      <c r="ASV106" s="220"/>
      <c r="ASW106" s="220"/>
      <c r="ASX106" s="220"/>
      <c r="ASY106" s="220"/>
      <c r="ASZ106" s="220"/>
      <c r="ATA106" s="220"/>
      <c r="ATB106" s="220"/>
      <c r="ATC106" s="220"/>
      <c r="ATD106" s="220"/>
      <c r="ATE106" s="220"/>
      <c r="ATF106" s="220"/>
      <c r="ATG106" s="220"/>
      <c r="ATH106" s="220"/>
      <c r="ATI106" s="220"/>
    </row>
    <row r="107" spans="2:1205" s="381" customFormat="1" ht="12.75" x14ac:dyDescent="0.15">
      <c r="B107" s="1001"/>
      <c r="C107" s="983"/>
      <c r="D107" s="986"/>
      <c r="E107" s="986"/>
      <c r="F107" s="986"/>
      <c r="G107" s="1004"/>
      <c r="H107" s="1006"/>
      <c r="I107" s="974"/>
      <c r="J107" s="543"/>
      <c r="K107" s="543"/>
      <c r="L107" s="543"/>
      <c r="M107" s="543"/>
      <c r="N107" s="962"/>
      <c r="O107" s="959"/>
      <c r="P107" s="543"/>
      <c r="Q107" s="543"/>
      <c r="R107" s="543"/>
      <c r="S107" s="543"/>
      <c r="T107" s="962"/>
      <c r="U107" s="959"/>
      <c r="V107" s="543"/>
      <c r="W107" s="543"/>
      <c r="X107" s="543"/>
      <c r="Y107" s="543"/>
      <c r="Z107" s="815"/>
      <c r="AA107" s="1079"/>
      <c r="AB107" s="815"/>
      <c r="AC107" s="815"/>
      <c r="AD107" s="815"/>
      <c r="AE107" s="815"/>
      <c r="AF107" s="815"/>
      <c r="AG107" s="815"/>
      <c r="AH107" s="815"/>
      <c r="AI107" s="815"/>
      <c r="AJ107" s="815"/>
      <c r="AK107" s="815"/>
      <c r="AL107" s="815"/>
      <c r="AM107" s="815"/>
      <c r="AN107" s="544"/>
      <c r="AO107" s="545"/>
      <c r="AP107" s="1031"/>
      <c r="AQ107" s="559">
        <v>5768244</v>
      </c>
      <c r="AR107" s="379" t="s">
        <v>2124</v>
      </c>
      <c r="AS107" s="1013"/>
      <c r="AT107" s="1013"/>
      <c r="AU107" s="546">
        <v>6056660</v>
      </c>
      <c r="AV107" s="379" t="s">
        <v>2124</v>
      </c>
      <c r="AW107" s="1013"/>
      <c r="AX107" s="1013"/>
      <c r="AY107" s="546">
        <v>6359489</v>
      </c>
      <c r="AZ107" s="379" t="s">
        <v>2124</v>
      </c>
      <c r="BA107" s="1013"/>
      <c r="BB107" s="1013"/>
      <c r="BC107" s="546">
        <v>6677463</v>
      </c>
      <c r="BD107" s="379" t="s">
        <v>2124</v>
      </c>
      <c r="BE107" s="1013"/>
      <c r="BF107" s="1022"/>
      <c r="BG107" s="546"/>
      <c r="BH107" s="379" t="s">
        <v>2124</v>
      </c>
      <c r="BI107" s="1013"/>
      <c r="BJ107" s="1013"/>
      <c r="BK107" s="547"/>
      <c r="BL107" s="220"/>
      <c r="BM107" s="220"/>
      <c r="BN107" s="220"/>
      <c r="BO107" s="220"/>
      <c r="BP107" s="220"/>
      <c r="BQ107" s="220"/>
      <c r="BR107" s="220"/>
      <c r="BS107" s="220"/>
      <c r="BT107" s="220"/>
      <c r="BU107" s="220"/>
      <c r="BV107" s="220"/>
      <c r="BW107" s="220"/>
      <c r="BX107" s="220"/>
      <c r="BY107" s="220"/>
      <c r="BZ107" s="220"/>
      <c r="CA107" s="220"/>
      <c r="CB107" s="220"/>
      <c r="CC107" s="220"/>
      <c r="CD107" s="220"/>
      <c r="CE107" s="220"/>
      <c r="CF107" s="220"/>
      <c r="CG107" s="220"/>
      <c r="CH107" s="220"/>
      <c r="CI107" s="220"/>
      <c r="CJ107" s="220"/>
      <c r="CK107" s="220"/>
      <c r="CL107" s="220"/>
      <c r="CM107" s="220"/>
      <c r="CN107" s="220"/>
      <c r="CO107" s="220"/>
      <c r="CP107" s="220"/>
      <c r="CQ107" s="220"/>
      <c r="CR107" s="220"/>
      <c r="CS107" s="220"/>
      <c r="CT107" s="220"/>
      <c r="CU107" s="220"/>
      <c r="CV107" s="220"/>
      <c r="CW107" s="220"/>
      <c r="CX107" s="220"/>
      <c r="CY107" s="220"/>
      <c r="CZ107" s="220"/>
      <c r="DA107" s="220"/>
      <c r="DB107" s="220"/>
      <c r="DC107" s="220"/>
      <c r="DD107" s="220"/>
      <c r="DE107" s="220"/>
      <c r="DF107" s="220"/>
      <c r="DG107" s="220"/>
      <c r="DH107" s="220"/>
      <c r="DI107" s="220"/>
      <c r="DJ107" s="220"/>
      <c r="DK107" s="220"/>
      <c r="DL107" s="220"/>
      <c r="DM107" s="220"/>
      <c r="DN107" s="220"/>
      <c r="DO107" s="220"/>
      <c r="DP107" s="220"/>
      <c r="DQ107" s="220"/>
      <c r="DR107" s="220"/>
      <c r="DS107" s="220"/>
      <c r="DT107" s="220"/>
      <c r="DU107" s="220"/>
      <c r="DV107" s="220"/>
      <c r="DW107" s="220"/>
      <c r="DX107" s="220"/>
      <c r="DY107" s="220"/>
      <c r="DZ107" s="220"/>
      <c r="EA107" s="220"/>
      <c r="EB107" s="220"/>
      <c r="EC107" s="220"/>
      <c r="ED107" s="220"/>
      <c r="EE107" s="220"/>
      <c r="EF107" s="220"/>
      <c r="EG107" s="220"/>
      <c r="EH107" s="220"/>
      <c r="EI107" s="220"/>
      <c r="EJ107" s="220"/>
      <c r="EK107" s="220"/>
      <c r="EL107" s="220"/>
      <c r="EM107" s="220"/>
      <c r="EN107" s="220"/>
      <c r="EO107" s="220"/>
      <c r="EP107" s="220"/>
      <c r="EQ107" s="220"/>
      <c r="ER107" s="220"/>
      <c r="ES107" s="220"/>
      <c r="ET107" s="220"/>
      <c r="EU107" s="220"/>
      <c r="EV107" s="220"/>
      <c r="EW107" s="220"/>
      <c r="EX107" s="220"/>
      <c r="EY107" s="220"/>
      <c r="EZ107" s="220"/>
      <c r="FA107" s="220"/>
      <c r="FB107" s="220"/>
      <c r="FC107" s="220"/>
      <c r="FD107" s="220"/>
      <c r="FE107" s="220"/>
      <c r="FF107" s="220"/>
      <c r="FG107" s="220"/>
      <c r="FH107" s="220"/>
      <c r="FI107" s="220"/>
      <c r="FJ107" s="220"/>
      <c r="FK107" s="220"/>
      <c r="FL107" s="220"/>
      <c r="FM107" s="220"/>
      <c r="FN107" s="220"/>
      <c r="FO107" s="220"/>
      <c r="FP107" s="220"/>
      <c r="FQ107" s="220"/>
      <c r="FR107" s="220"/>
      <c r="FS107" s="220"/>
      <c r="FT107" s="220"/>
      <c r="FU107" s="220"/>
      <c r="FV107" s="220"/>
      <c r="FW107" s="220"/>
      <c r="FX107" s="220"/>
      <c r="FY107" s="220"/>
      <c r="FZ107" s="220"/>
      <c r="GA107" s="220"/>
      <c r="GB107" s="220"/>
      <c r="GC107" s="220"/>
      <c r="GD107" s="220"/>
      <c r="GE107" s="220"/>
      <c r="GF107" s="220"/>
      <c r="GG107" s="220"/>
      <c r="GH107" s="220"/>
      <c r="GI107" s="220"/>
      <c r="GJ107" s="220"/>
      <c r="GK107" s="220"/>
      <c r="GL107" s="220"/>
      <c r="GM107" s="220"/>
      <c r="GN107" s="220"/>
      <c r="GO107" s="220"/>
      <c r="GP107" s="220"/>
      <c r="GQ107" s="220"/>
      <c r="GR107" s="220"/>
      <c r="GS107" s="220"/>
      <c r="GT107" s="220"/>
      <c r="GU107" s="220"/>
      <c r="GV107" s="220"/>
      <c r="GW107" s="220"/>
      <c r="GX107" s="220"/>
      <c r="GY107" s="220"/>
      <c r="GZ107" s="220"/>
      <c r="HA107" s="220"/>
      <c r="HB107" s="220"/>
      <c r="HC107" s="220"/>
      <c r="HD107" s="220"/>
      <c r="HE107" s="220"/>
      <c r="HF107" s="220"/>
      <c r="HG107" s="220"/>
      <c r="HH107" s="220"/>
      <c r="HI107" s="220"/>
      <c r="HJ107" s="220"/>
      <c r="HK107" s="220"/>
      <c r="HL107" s="220"/>
      <c r="HM107" s="220"/>
      <c r="HN107" s="220"/>
      <c r="HO107" s="220"/>
      <c r="HP107" s="220"/>
      <c r="HQ107" s="220"/>
      <c r="HR107" s="220"/>
      <c r="HS107" s="220"/>
      <c r="HT107" s="220"/>
      <c r="HU107" s="220"/>
      <c r="HV107" s="220"/>
      <c r="HW107" s="220"/>
      <c r="HX107" s="220"/>
      <c r="HY107" s="220"/>
      <c r="HZ107" s="220"/>
      <c r="IA107" s="220"/>
      <c r="IB107" s="220"/>
      <c r="IC107" s="220"/>
      <c r="ID107" s="220"/>
      <c r="IE107" s="220"/>
      <c r="IF107" s="220"/>
      <c r="IG107" s="220"/>
      <c r="IH107" s="220"/>
      <c r="II107" s="220"/>
      <c r="IJ107" s="220"/>
      <c r="IK107" s="220"/>
      <c r="IL107" s="220"/>
      <c r="IM107" s="220"/>
      <c r="IN107" s="220"/>
      <c r="IO107" s="220"/>
      <c r="IP107" s="220"/>
      <c r="IQ107" s="220"/>
      <c r="IR107" s="220"/>
      <c r="IS107" s="220"/>
      <c r="IT107" s="220"/>
      <c r="IU107" s="220"/>
      <c r="IV107" s="220"/>
      <c r="IW107" s="220"/>
      <c r="IX107" s="220"/>
      <c r="IY107" s="220"/>
      <c r="IZ107" s="220"/>
      <c r="JA107" s="220"/>
      <c r="JB107" s="220"/>
      <c r="JC107" s="220"/>
      <c r="JD107" s="220"/>
      <c r="JE107" s="220"/>
      <c r="JF107" s="220"/>
      <c r="JG107" s="220"/>
      <c r="JH107" s="220"/>
      <c r="JI107" s="220"/>
      <c r="JJ107" s="220"/>
      <c r="JK107" s="220"/>
      <c r="JL107" s="220"/>
      <c r="JM107" s="220"/>
      <c r="JN107" s="220"/>
      <c r="JO107" s="220"/>
      <c r="JP107" s="220"/>
      <c r="JQ107" s="220"/>
      <c r="JR107" s="220"/>
      <c r="JS107" s="220"/>
      <c r="JT107" s="220"/>
      <c r="JU107" s="220"/>
      <c r="JV107" s="220"/>
      <c r="JW107" s="220"/>
      <c r="JX107" s="220"/>
      <c r="JY107" s="220"/>
      <c r="JZ107" s="220"/>
      <c r="KA107" s="220"/>
      <c r="KB107" s="220"/>
      <c r="KC107" s="220"/>
      <c r="KD107" s="220"/>
      <c r="KE107" s="220"/>
      <c r="KF107" s="220"/>
      <c r="KG107" s="220"/>
      <c r="KH107" s="220"/>
      <c r="KI107" s="220"/>
      <c r="KJ107" s="220"/>
      <c r="KK107" s="220"/>
      <c r="KL107" s="220"/>
      <c r="KM107" s="220"/>
      <c r="KN107" s="220"/>
      <c r="KO107" s="220"/>
      <c r="KP107" s="220"/>
      <c r="KQ107" s="220"/>
      <c r="KR107" s="220"/>
      <c r="KS107" s="220"/>
      <c r="KT107" s="220"/>
      <c r="KU107" s="220"/>
      <c r="KV107" s="220"/>
      <c r="KW107" s="220"/>
      <c r="KX107" s="220"/>
      <c r="KY107" s="220"/>
      <c r="KZ107" s="220"/>
      <c r="LA107" s="220"/>
      <c r="LB107" s="220"/>
      <c r="LC107" s="220"/>
      <c r="LD107" s="220"/>
      <c r="LE107" s="220"/>
      <c r="LF107" s="220"/>
      <c r="LG107" s="220"/>
      <c r="LH107" s="220"/>
      <c r="LI107" s="220"/>
      <c r="LJ107" s="220"/>
      <c r="LK107" s="220"/>
      <c r="LL107" s="220"/>
      <c r="LM107" s="220"/>
      <c r="LN107" s="220"/>
      <c r="LO107" s="220"/>
      <c r="LP107" s="220"/>
      <c r="LQ107" s="220"/>
      <c r="LR107" s="220"/>
      <c r="LS107" s="220"/>
      <c r="LT107" s="220"/>
      <c r="LU107" s="220"/>
      <c r="LV107" s="220"/>
      <c r="LW107" s="220"/>
      <c r="LX107" s="220"/>
      <c r="LY107" s="220"/>
      <c r="LZ107" s="220"/>
      <c r="MA107" s="220"/>
      <c r="MB107" s="220"/>
      <c r="MC107" s="220"/>
      <c r="MD107" s="220"/>
      <c r="ME107" s="220"/>
      <c r="MF107" s="220"/>
      <c r="MG107" s="220"/>
      <c r="MH107" s="220"/>
      <c r="MI107" s="220"/>
      <c r="MJ107" s="220"/>
      <c r="MK107" s="220"/>
      <c r="ML107" s="220"/>
      <c r="MM107" s="220"/>
      <c r="MN107" s="220"/>
      <c r="MO107" s="220"/>
      <c r="MP107" s="220"/>
      <c r="MQ107" s="220"/>
      <c r="MR107" s="220"/>
      <c r="MS107" s="220"/>
      <c r="MT107" s="220"/>
      <c r="MU107" s="220"/>
      <c r="MV107" s="220"/>
      <c r="MW107" s="220"/>
      <c r="MX107" s="220"/>
      <c r="MY107" s="220"/>
      <c r="MZ107" s="220"/>
      <c r="NA107" s="220"/>
      <c r="NB107" s="220"/>
      <c r="NC107" s="220"/>
      <c r="ND107" s="220"/>
      <c r="NE107" s="220"/>
      <c r="NF107" s="220"/>
      <c r="NG107" s="220"/>
      <c r="NH107" s="220"/>
      <c r="NI107" s="220"/>
      <c r="NJ107" s="220"/>
      <c r="NK107" s="220"/>
      <c r="NL107" s="220"/>
      <c r="NM107" s="220"/>
      <c r="NN107" s="220"/>
      <c r="NO107" s="220"/>
      <c r="NP107" s="220"/>
      <c r="NQ107" s="220"/>
      <c r="NR107" s="220"/>
      <c r="NS107" s="220"/>
      <c r="NT107" s="220"/>
      <c r="NU107" s="220"/>
      <c r="NV107" s="220"/>
      <c r="NW107" s="220"/>
      <c r="NX107" s="220"/>
      <c r="NY107" s="220"/>
      <c r="NZ107" s="220"/>
      <c r="OA107" s="220"/>
      <c r="OB107" s="220"/>
      <c r="OC107" s="220"/>
      <c r="OD107" s="220"/>
      <c r="OE107" s="220"/>
      <c r="OF107" s="220"/>
      <c r="OG107" s="220"/>
      <c r="OH107" s="220"/>
      <c r="OI107" s="220"/>
      <c r="OJ107" s="220"/>
      <c r="OK107" s="220"/>
      <c r="OL107" s="220"/>
      <c r="OM107" s="220"/>
      <c r="ON107" s="220"/>
      <c r="OO107" s="220"/>
      <c r="OP107" s="220"/>
      <c r="OQ107" s="220"/>
      <c r="OR107" s="220"/>
      <c r="OS107" s="220"/>
      <c r="OT107" s="220"/>
      <c r="OU107" s="220"/>
      <c r="OV107" s="220"/>
      <c r="OW107" s="220"/>
      <c r="OX107" s="220"/>
      <c r="OY107" s="220"/>
      <c r="OZ107" s="220"/>
      <c r="PA107" s="220"/>
      <c r="PB107" s="220"/>
      <c r="PC107" s="220"/>
      <c r="PD107" s="220"/>
      <c r="PE107" s="220"/>
      <c r="PF107" s="220"/>
      <c r="PG107" s="220"/>
      <c r="PH107" s="220"/>
      <c r="PI107" s="220"/>
      <c r="PJ107" s="220"/>
      <c r="PK107" s="220"/>
      <c r="PL107" s="220"/>
      <c r="PM107" s="220"/>
      <c r="PN107" s="220"/>
      <c r="PO107" s="220"/>
      <c r="PP107" s="220"/>
      <c r="PQ107" s="220"/>
      <c r="PR107" s="220"/>
      <c r="PS107" s="220"/>
      <c r="PT107" s="220"/>
      <c r="PU107" s="220"/>
      <c r="PV107" s="220"/>
      <c r="PW107" s="220"/>
      <c r="PX107" s="220"/>
      <c r="PY107" s="220"/>
      <c r="PZ107" s="220"/>
      <c r="QA107" s="220"/>
      <c r="QB107" s="220"/>
      <c r="QC107" s="220"/>
      <c r="QD107" s="220"/>
      <c r="QE107" s="220"/>
      <c r="QF107" s="220"/>
      <c r="QG107" s="220"/>
      <c r="QH107" s="220"/>
      <c r="QI107" s="220"/>
      <c r="QJ107" s="220"/>
      <c r="QK107" s="220"/>
      <c r="QL107" s="220"/>
      <c r="QM107" s="220"/>
      <c r="QN107" s="220"/>
      <c r="QO107" s="220"/>
      <c r="QP107" s="220"/>
      <c r="QQ107" s="220"/>
      <c r="QR107" s="220"/>
      <c r="QS107" s="220"/>
      <c r="QT107" s="220"/>
      <c r="QU107" s="220"/>
      <c r="QV107" s="220"/>
      <c r="QW107" s="220"/>
      <c r="QX107" s="220"/>
      <c r="QY107" s="220"/>
      <c r="QZ107" s="220"/>
      <c r="RA107" s="220"/>
      <c r="RB107" s="220"/>
      <c r="RC107" s="220"/>
      <c r="RD107" s="220"/>
      <c r="RE107" s="220"/>
      <c r="RF107" s="220"/>
      <c r="RG107" s="220"/>
      <c r="RH107" s="220"/>
      <c r="RI107" s="220"/>
      <c r="RJ107" s="220"/>
      <c r="RK107" s="220"/>
      <c r="RL107" s="220"/>
      <c r="RM107" s="220"/>
      <c r="RN107" s="220"/>
      <c r="RO107" s="220"/>
      <c r="RP107" s="220"/>
      <c r="RQ107" s="220"/>
      <c r="RR107" s="220"/>
      <c r="RS107" s="220"/>
      <c r="RT107" s="220"/>
      <c r="RU107" s="220"/>
      <c r="RV107" s="220"/>
      <c r="RW107" s="220"/>
      <c r="RX107" s="220"/>
      <c r="RY107" s="220"/>
      <c r="RZ107" s="220"/>
      <c r="SA107" s="220"/>
      <c r="SB107" s="220"/>
      <c r="SC107" s="220"/>
      <c r="SD107" s="220"/>
      <c r="SE107" s="220"/>
      <c r="SF107" s="220"/>
      <c r="SG107" s="220"/>
      <c r="SH107" s="220"/>
      <c r="SI107" s="220"/>
      <c r="SJ107" s="220"/>
      <c r="SK107" s="220"/>
      <c r="SL107" s="220"/>
      <c r="SM107" s="220"/>
      <c r="SN107" s="220"/>
      <c r="SO107" s="220"/>
      <c r="SP107" s="220"/>
      <c r="SQ107" s="220"/>
      <c r="SR107" s="220"/>
      <c r="SS107" s="220"/>
      <c r="ST107" s="220"/>
      <c r="SU107" s="220"/>
      <c r="SV107" s="220"/>
      <c r="SW107" s="220"/>
      <c r="SX107" s="220"/>
      <c r="SY107" s="220"/>
      <c r="SZ107" s="220"/>
      <c r="TA107" s="220"/>
      <c r="TB107" s="220"/>
      <c r="TC107" s="220"/>
      <c r="TD107" s="220"/>
      <c r="TE107" s="220"/>
      <c r="TF107" s="220"/>
      <c r="TG107" s="220"/>
      <c r="TH107" s="220"/>
      <c r="TI107" s="220"/>
      <c r="TJ107" s="220"/>
      <c r="TK107" s="220"/>
      <c r="TL107" s="220"/>
      <c r="TM107" s="220"/>
      <c r="TN107" s="220"/>
      <c r="TO107" s="220"/>
      <c r="TP107" s="220"/>
      <c r="TQ107" s="220"/>
      <c r="TR107" s="220"/>
      <c r="TS107" s="220"/>
      <c r="TT107" s="220"/>
      <c r="TU107" s="220"/>
      <c r="TV107" s="220"/>
      <c r="TW107" s="220"/>
      <c r="TX107" s="220"/>
      <c r="TY107" s="220"/>
      <c r="TZ107" s="220"/>
      <c r="UA107" s="220"/>
      <c r="UB107" s="220"/>
      <c r="UC107" s="220"/>
      <c r="UD107" s="220"/>
      <c r="UE107" s="220"/>
      <c r="UF107" s="220"/>
      <c r="UG107" s="220"/>
      <c r="UH107" s="220"/>
      <c r="UI107" s="220"/>
      <c r="UJ107" s="220"/>
      <c r="UK107" s="220"/>
      <c r="UL107" s="220"/>
      <c r="UM107" s="220"/>
      <c r="UN107" s="220"/>
      <c r="UO107" s="220"/>
      <c r="UP107" s="220"/>
      <c r="UQ107" s="220"/>
      <c r="UR107" s="220"/>
      <c r="US107" s="220"/>
      <c r="UT107" s="220"/>
      <c r="UU107" s="220"/>
      <c r="UV107" s="220"/>
      <c r="UW107" s="220"/>
      <c r="UX107" s="220"/>
      <c r="UY107" s="220"/>
      <c r="UZ107" s="220"/>
      <c r="VA107" s="220"/>
      <c r="VB107" s="220"/>
      <c r="VC107" s="220"/>
      <c r="VD107" s="220"/>
      <c r="VE107" s="220"/>
      <c r="VF107" s="220"/>
      <c r="VG107" s="220"/>
      <c r="VH107" s="220"/>
      <c r="VI107" s="220"/>
      <c r="VJ107" s="220"/>
      <c r="VK107" s="220"/>
      <c r="VL107" s="220"/>
      <c r="VM107" s="220"/>
      <c r="VN107" s="220"/>
      <c r="VO107" s="220"/>
      <c r="VP107" s="220"/>
      <c r="VQ107" s="220"/>
      <c r="VR107" s="220"/>
      <c r="VS107" s="220"/>
      <c r="VT107" s="220"/>
      <c r="VU107" s="220"/>
      <c r="VV107" s="220"/>
      <c r="VW107" s="220"/>
      <c r="VX107" s="220"/>
      <c r="VY107" s="220"/>
      <c r="VZ107" s="220"/>
      <c r="WA107" s="220"/>
      <c r="WB107" s="220"/>
      <c r="WC107" s="220"/>
      <c r="WD107" s="220"/>
      <c r="WE107" s="220"/>
      <c r="WF107" s="220"/>
      <c r="WG107" s="220"/>
      <c r="WH107" s="220"/>
      <c r="WI107" s="220"/>
      <c r="WJ107" s="220"/>
      <c r="WK107" s="220"/>
      <c r="WL107" s="220"/>
      <c r="WM107" s="220"/>
      <c r="WN107" s="220"/>
      <c r="WO107" s="220"/>
      <c r="WP107" s="220"/>
      <c r="WQ107" s="220"/>
      <c r="WR107" s="220"/>
      <c r="WS107" s="220"/>
      <c r="WT107" s="220"/>
      <c r="WU107" s="220"/>
      <c r="WV107" s="220"/>
      <c r="WW107" s="220"/>
      <c r="WX107" s="220"/>
      <c r="WY107" s="220"/>
      <c r="WZ107" s="220"/>
      <c r="XA107" s="220"/>
      <c r="XB107" s="220"/>
      <c r="XC107" s="220"/>
      <c r="XD107" s="220"/>
      <c r="XE107" s="220"/>
      <c r="XF107" s="220"/>
      <c r="XG107" s="220"/>
      <c r="XH107" s="220"/>
      <c r="XI107" s="220"/>
      <c r="XJ107" s="220"/>
      <c r="XK107" s="220"/>
      <c r="XL107" s="220"/>
      <c r="XM107" s="220"/>
      <c r="XN107" s="220"/>
      <c r="XO107" s="220"/>
      <c r="XP107" s="220"/>
      <c r="XQ107" s="220"/>
      <c r="XR107" s="220"/>
      <c r="XS107" s="220"/>
      <c r="XT107" s="220"/>
      <c r="XU107" s="220"/>
      <c r="XV107" s="220"/>
      <c r="XW107" s="220"/>
      <c r="XX107" s="220"/>
      <c r="XY107" s="220"/>
      <c r="XZ107" s="220"/>
      <c r="YA107" s="220"/>
      <c r="YB107" s="220"/>
      <c r="YC107" s="220"/>
      <c r="YD107" s="220"/>
      <c r="YE107" s="220"/>
      <c r="YF107" s="220"/>
      <c r="YG107" s="220"/>
      <c r="YH107" s="220"/>
      <c r="YI107" s="220"/>
      <c r="YJ107" s="220"/>
      <c r="YK107" s="220"/>
      <c r="YL107" s="220"/>
      <c r="YM107" s="220"/>
      <c r="YN107" s="220"/>
      <c r="YO107" s="220"/>
      <c r="YP107" s="220"/>
      <c r="YQ107" s="220"/>
      <c r="YR107" s="220"/>
      <c r="YS107" s="220"/>
      <c r="YT107" s="220"/>
      <c r="YU107" s="220"/>
      <c r="YV107" s="220"/>
      <c r="YW107" s="220"/>
      <c r="YX107" s="220"/>
      <c r="YY107" s="220"/>
      <c r="YZ107" s="220"/>
      <c r="ZA107" s="220"/>
      <c r="ZB107" s="220"/>
      <c r="ZC107" s="220"/>
      <c r="ZD107" s="220"/>
      <c r="ZE107" s="220"/>
      <c r="ZF107" s="220"/>
      <c r="ZG107" s="220"/>
      <c r="ZH107" s="220"/>
      <c r="ZI107" s="220"/>
      <c r="ZJ107" s="220"/>
      <c r="ZK107" s="220"/>
      <c r="ZL107" s="220"/>
      <c r="ZM107" s="220"/>
      <c r="ZN107" s="220"/>
      <c r="ZO107" s="220"/>
      <c r="ZP107" s="220"/>
      <c r="ZQ107" s="220"/>
      <c r="ZR107" s="220"/>
      <c r="ZS107" s="220"/>
      <c r="ZT107" s="220"/>
      <c r="ZU107" s="220"/>
      <c r="ZV107" s="220"/>
      <c r="ZW107" s="220"/>
      <c r="ZX107" s="220"/>
      <c r="ZY107" s="220"/>
      <c r="ZZ107" s="220"/>
      <c r="AAA107" s="220"/>
      <c r="AAB107" s="220"/>
      <c r="AAC107" s="220"/>
      <c r="AAD107" s="220"/>
      <c r="AAE107" s="220"/>
      <c r="AAF107" s="220"/>
      <c r="AAG107" s="220"/>
      <c r="AAH107" s="220"/>
      <c r="AAI107" s="220"/>
      <c r="AAJ107" s="220"/>
      <c r="AAK107" s="220"/>
      <c r="AAL107" s="220"/>
      <c r="AAM107" s="220"/>
      <c r="AAN107" s="220"/>
      <c r="AAO107" s="220"/>
      <c r="AAP107" s="220"/>
      <c r="AAQ107" s="220"/>
      <c r="AAR107" s="220"/>
      <c r="AAS107" s="220"/>
      <c r="AAT107" s="220"/>
      <c r="AAU107" s="220"/>
      <c r="AAV107" s="220"/>
      <c r="AAW107" s="220"/>
      <c r="AAX107" s="220"/>
      <c r="AAY107" s="220"/>
      <c r="AAZ107" s="220"/>
      <c r="ABA107" s="220"/>
      <c r="ABB107" s="220"/>
      <c r="ABC107" s="220"/>
      <c r="ABD107" s="220"/>
      <c r="ABE107" s="220"/>
      <c r="ABF107" s="220"/>
      <c r="ABG107" s="220"/>
      <c r="ABH107" s="220"/>
      <c r="ABI107" s="220"/>
      <c r="ABJ107" s="220"/>
      <c r="ABK107" s="220"/>
      <c r="ABL107" s="220"/>
      <c r="ABM107" s="220"/>
      <c r="ABN107" s="220"/>
      <c r="ABO107" s="220"/>
      <c r="ABP107" s="220"/>
      <c r="ABQ107" s="220"/>
      <c r="ABR107" s="220"/>
      <c r="ABS107" s="220"/>
      <c r="ABT107" s="220"/>
      <c r="ABU107" s="220"/>
      <c r="ABV107" s="220"/>
      <c r="ABW107" s="220"/>
      <c r="ABX107" s="220"/>
      <c r="ABY107" s="220"/>
      <c r="ABZ107" s="220"/>
      <c r="ACA107" s="220"/>
      <c r="ACB107" s="220"/>
      <c r="ACC107" s="220"/>
      <c r="ACD107" s="220"/>
      <c r="ACE107" s="220"/>
      <c r="ACF107" s="220"/>
      <c r="ACG107" s="220"/>
      <c r="ACH107" s="220"/>
      <c r="ACI107" s="220"/>
      <c r="ACJ107" s="220"/>
      <c r="ACK107" s="220"/>
      <c r="ACL107" s="220"/>
      <c r="ACM107" s="220"/>
      <c r="ACN107" s="220"/>
      <c r="ACO107" s="220"/>
      <c r="ACP107" s="220"/>
      <c r="ACQ107" s="220"/>
      <c r="ACR107" s="220"/>
      <c r="ACS107" s="220"/>
      <c r="ACT107" s="220"/>
      <c r="ACU107" s="220"/>
      <c r="ACV107" s="220"/>
      <c r="ACW107" s="220"/>
      <c r="ACX107" s="220"/>
      <c r="ACY107" s="220"/>
      <c r="ACZ107" s="220"/>
      <c r="ADA107" s="220"/>
      <c r="ADB107" s="220"/>
      <c r="ADC107" s="220"/>
      <c r="ADD107" s="220"/>
      <c r="ADE107" s="220"/>
      <c r="ADF107" s="220"/>
      <c r="ADG107" s="220"/>
      <c r="ADH107" s="220"/>
      <c r="ADI107" s="220"/>
      <c r="ADJ107" s="220"/>
      <c r="ADK107" s="220"/>
      <c r="ADL107" s="220"/>
      <c r="ADM107" s="220"/>
      <c r="ADN107" s="220"/>
      <c r="ADO107" s="220"/>
      <c r="ADP107" s="220"/>
      <c r="ADQ107" s="220"/>
      <c r="ADR107" s="220"/>
      <c r="ADS107" s="220"/>
      <c r="ADT107" s="220"/>
      <c r="ADU107" s="220"/>
      <c r="ADV107" s="220"/>
      <c r="ADW107" s="220"/>
      <c r="ADX107" s="220"/>
      <c r="ADY107" s="220"/>
      <c r="ADZ107" s="220"/>
      <c r="AEA107" s="220"/>
      <c r="AEB107" s="220"/>
      <c r="AEC107" s="220"/>
      <c r="AED107" s="220"/>
      <c r="AEE107" s="220"/>
      <c r="AEF107" s="220"/>
      <c r="AEG107" s="220"/>
      <c r="AEH107" s="220"/>
      <c r="AEI107" s="220"/>
      <c r="AEJ107" s="220"/>
      <c r="AEK107" s="220"/>
      <c r="AEL107" s="220"/>
      <c r="AEM107" s="220"/>
      <c r="AEN107" s="220"/>
      <c r="AEO107" s="220"/>
      <c r="AEP107" s="220"/>
      <c r="AEQ107" s="220"/>
      <c r="AER107" s="220"/>
      <c r="AES107" s="220"/>
      <c r="AET107" s="220"/>
      <c r="AEU107" s="220"/>
      <c r="AEV107" s="220"/>
      <c r="AEW107" s="220"/>
      <c r="AEX107" s="220"/>
      <c r="AEY107" s="220"/>
      <c r="AEZ107" s="220"/>
      <c r="AFA107" s="220"/>
      <c r="AFB107" s="220"/>
      <c r="AFC107" s="220"/>
      <c r="AFD107" s="220"/>
      <c r="AFE107" s="220"/>
      <c r="AFF107" s="220"/>
      <c r="AFG107" s="220"/>
      <c r="AFH107" s="220"/>
      <c r="AFI107" s="220"/>
      <c r="AFJ107" s="220"/>
      <c r="AFK107" s="220"/>
      <c r="AFL107" s="220"/>
      <c r="AFM107" s="220"/>
      <c r="AFN107" s="220"/>
      <c r="AFO107" s="220"/>
      <c r="AFP107" s="220"/>
      <c r="AFQ107" s="220"/>
      <c r="AFR107" s="220"/>
      <c r="AFS107" s="220"/>
      <c r="AFT107" s="220"/>
      <c r="AFU107" s="220"/>
      <c r="AFV107" s="220"/>
      <c r="AFW107" s="220"/>
      <c r="AFX107" s="220"/>
      <c r="AFY107" s="220"/>
      <c r="AFZ107" s="220"/>
      <c r="AGA107" s="220"/>
      <c r="AGB107" s="220"/>
      <c r="AGC107" s="220"/>
      <c r="AGD107" s="220"/>
      <c r="AGE107" s="220"/>
      <c r="AGF107" s="220"/>
      <c r="AGG107" s="220"/>
      <c r="AGH107" s="220"/>
      <c r="AGI107" s="220"/>
      <c r="AGJ107" s="220"/>
      <c r="AGK107" s="220"/>
      <c r="AGL107" s="220"/>
      <c r="AGM107" s="220"/>
      <c r="AGN107" s="220"/>
      <c r="AGO107" s="220"/>
      <c r="AGP107" s="220"/>
      <c r="AGQ107" s="220"/>
      <c r="AGR107" s="220"/>
      <c r="AGS107" s="220"/>
      <c r="AGT107" s="220"/>
      <c r="AGU107" s="220"/>
      <c r="AGV107" s="220"/>
      <c r="AGW107" s="220"/>
      <c r="AGX107" s="220"/>
      <c r="AGY107" s="220"/>
      <c r="AGZ107" s="220"/>
      <c r="AHA107" s="220"/>
      <c r="AHB107" s="220"/>
      <c r="AHC107" s="220"/>
      <c r="AHD107" s="220"/>
      <c r="AHE107" s="220"/>
      <c r="AHF107" s="220"/>
      <c r="AHG107" s="220"/>
      <c r="AHH107" s="220"/>
      <c r="AHI107" s="220"/>
      <c r="AHJ107" s="220"/>
      <c r="AHK107" s="220"/>
      <c r="AHL107" s="220"/>
      <c r="AHM107" s="220"/>
      <c r="AHN107" s="220"/>
      <c r="AHO107" s="220"/>
      <c r="AHP107" s="220"/>
      <c r="AHQ107" s="220"/>
      <c r="AHR107" s="220"/>
      <c r="AHS107" s="220"/>
      <c r="AHT107" s="220"/>
      <c r="AHU107" s="220"/>
      <c r="AHV107" s="220"/>
      <c r="AHW107" s="220"/>
      <c r="AHX107" s="220"/>
      <c r="AHY107" s="220"/>
      <c r="AHZ107" s="220"/>
      <c r="AIA107" s="220"/>
      <c r="AIB107" s="220"/>
      <c r="AIC107" s="220"/>
      <c r="AID107" s="220"/>
      <c r="AIE107" s="220"/>
      <c r="AIF107" s="220"/>
      <c r="AIG107" s="220"/>
      <c r="AIH107" s="220"/>
      <c r="AII107" s="220"/>
      <c r="AIJ107" s="220"/>
      <c r="AIK107" s="220"/>
      <c r="AIL107" s="220"/>
      <c r="AIM107" s="220"/>
      <c r="AIN107" s="220"/>
      <c r="AIO107" s="220"/>
      <c r="AIP107" s="220"/>
      <c r="AIQ107" s="220"/>
      <c r="AIR107" s="220"/>
      <c r="AIS107" s="220"/>
      <c r="AIT107" s="220"/>
      <c r="AIU107" s="220"/>
      <c r="AIV107" s="220"/>
      <c r="AIW107" s="220"/>
      <c r="AIX107" s="220"/>
      <c r="AIY107" s="220"/>
      <c r="AIZ107" s="220"/>
      <c r="AJA107" s="220"/>
      <c r="AJB107" s="220"/>
      <c r="AJC107" s="220"/>
      <c r="AJD107" s="220"/>
      <c r="AJE107" s="220"/>
      <c r="AJF107" s="220"/>
      <c r="AJG107" s="220"/>
      <c r="AJH107" s="220"/>
      <c r="AJI107" s="220"/>
      <c r="AJJ107" s="220"/>
      <c r="AJK107" s="220"/>
      <c r="AJL107" s="220"/>
      <c r="AJM107" s="220"/>
      <c r="AJN107" s="220"/>
      <c r="AJO107" s="220"/>
      <c r="AJP107" s="220"/>
      <c r="AJQ107" s="220"/>
      <c r="AJR107" s="220"/>
      <c r="AJS107" s="220"/>
      <c r="AJT107" s="220"/>
      <c r="AJU107" s="220"/>
      <c r="AJV107" s="220"/>
      <c r="AJW107" s="220"/>
      <c r="AJX107" s="220"/>
      <c r="AJY107" s="220"/>
      <c r="AJZ107" s="220"/>
      <c r="AKA107" s="220"/>
      <c r="AKB107" s="220"/>
      <c r="AKC107" s="220"/>
      <c r="AKD107" s="220"/>
      <c r="AKE107" s="220"/>
      <c r="AKF107" s="220"/>
      <c r="AKG107" s="220"/>
      <c r="AKH107" s="220"/>
      <c r="AKI107" s="220"/>
      <c r="AKJ107" s="220"/>
      <c r="AKK107" s="220"/>
      <c r="AKL107" s="220"/>
      <c r="AKM107" s="220"/>
      <c r="AKN107" s="220"/>
      <c r="AKO107" s="220"/>
      <c r="AKP107" s="220"/>
      <c r="AKQ107" s="220"/>
      <c r="AKR107" s="220"/>
      <c r="AKS107" s="220"/>
      <c r="AKT107" s="220"/>
      <c r="AKU107" s="220"/>
      <c r="AKV107" s="220"/>
      <c r="AKW107" s="220"/>
      <c r="AKX107" s="220"/>
      <c r="AKY107" s="220"/>
      <c r="AKZ107" s="220"/>
      <c r="ALA107" s="220"/>
      <c r="ALB107" s="220"/>
      <c r="ALC107" s="220"/>
      <c r="ALD107" s="220"/>
      <c r="ALE107" s="220"/>
      <c r="ALF107" s="220"/>
      <c r="ALG107" s="220"/>
      <c r="ALH107" s="220"/>
      <c r="ALI107" s="220"/>
      <c r="ALJ107" s="220"/>
      <c r="ALK107" s="220"/>
      <c r="ALL107" s="220"/>
      <c r="ALM107" s="220"/>
      <c r="ALN107" s="220"/>
      <c r="ALO107" s="220"/>
      <c r="ALP107" s="220"/>
      <c r="ALQ107" s="220"/>
      <c r="ALR107" s="220"/>
      <c r="ALS107" s="220"/>
      <c r="ALT107" s="220"/>
      <c r="ALU107" s="220"/>
      <c r="ALV107" s="220"/>
      <c r="ALW107" s="220"/>
      <c r="ALX107" s="220"/>
      <c r="ALY107" s="220"/>
      <c r="ALZ107" s="220"/>
      <c r="AMA107" s="220"/>
      <c r="AMB107" s="220"/>
      <c r="AMC107" s="220"/>
      <c r="AMD107" s="220"/>
      <c r="AME107" s="220"/>
      <c r="AMF107" s="220"/>
      <c r="AMG107" s="220"/>
      <c r="AMH107" s="220"/>
      <c r="AMI107" s="220"/>
      <c r="AMJ107" s="220"/>
      <c r="AMK107" s="220"/>
      <c r="AML107" s="220"/>
      <c r="AMM107" s="220"/>
      <c r="AMN107" s="220"/>
      <c r="AMO107" s="220"/>
      <c r="AMP107" s="220"/>
      <c r="AMQ107" s="220"/>
      <c r="AMR107" s="220"/>
      <c r="AMS107" s="220"/>
      <c r="AMT107" s="220"/>
      <c r="AMU107" s="220"/>
      <c r="AMV107" s="220"/>
      <c r="AMW107" s="220"/>
      <c r="AMX107" s="220"/>
      <c r="AMY107" s="220"/>
      <c r="AMZ107" s="220"/>
      <c r="ANA107" s="220"/>
      <c r="ANB107" s="220"/>
      <c r="ANC107" s="220"/>
      <c r="AND107" s="220"/>
      <c r="ANE107" s="220"/>
      <c r="ANF107" s="220"/>
      <c r="ANG107" s="220"/>
      <c r="ANH107" s="220"/>
      <c r="ANI107" s="220"/>
      <c r="ANJ107" s="220"/>
      <c r="ANK107" s="220"/>
      <c r="ANL107" s="220"/>
      <c r="ANM107" s="220"/>
      <c r="ANN107" s="220"/>
      <c r="ANO107" s="220"/>
      <c r="ANP107" s="220"/>
      <c r="ANQ107" s="220"/>
      <c r="ANR107" s="220"/>
      <c r="ANS107" s="220"/>
      <c r="ANT107" s="220"/>
      <c r="ANU107" s="220"/>
      <c r="ANV107" s="220"/>
      <c r="ANW107" s="220"/>
      <c r="ANX107" s="220"/>
      <c r="ANY107" s="220"/>
      <c r="ANZ107" s="220"/>
      <c r="AOA107" s="220"/>
      <c r="AOB107" s="220"/>
      <c r="AOC107" s="220"/>
      <c r="AOD107" s="220"/>
      <c r="AOE107" s="220"/>
      <c r="AOF107" s="220"/>
      <c r="AOG107" s="220"/>
      <c r="AOH107" s="220"/>
      <c r="AOI107" s="220"/>
      <c r="AOJ107" s="220"/>
      <c r="AOK107" s="220"/>
      <c r="AOL107" s="220"/>
      <c r="AOM107" s="220"/>
      <c r="AON107" s="220"/>
      <c r="AOO107" s="220"/>
      <c r="AOP107" s="220"/>
      <c r="AOQ107" s="220"/>
      <c r="AOR107" s="220"/>
      <c r="AOS107" s="220"/>
      <c r="AOT107" s="220"/>
      <c r="AOU107" s="220"/>
      <c r="AOV107" s="220"/>
      <c r="AOW107" s="220"/>
      <c r="AOX107" s="220"/>
      <c r="AOY107" s="220"/>
      <c r="AOZ107" s="220"/>
      <c r="APA107" s="220"/>
      <c r="APB107" s="220"/>
      <c r="APC107" s="220"/>
      <c r="APD107" s="220"/>
      <c r="APE107" s="220"/>
      <c r="APF107" s="220"/>
      <c r="APG107" s="220"/>
      <c r="APH107" s="220"/>
      <c r="API107" s="220"/>
      <c r="APJ107" s="220"/>
      <c r="APK107" s="220"/>
      <c r="APL107" s="220"/>
      <c r="APM107" s="220"/>
      <c r="APN107" s="220"/>
      <c r="APO107" s="220"/>
      <c r="APP107" s="220"/>
      <c r="APQ107" s="220"/>
      <c r="APR107" s="220"/>
      <c r="APS107" s="220"/>
      <c r="APT107" s="220"/>
      <c r="APU107" s="220"/>
      <c r="APV107" s="220"/>
      <c r="APW107" s="220"/>
      <c r="APX107" s="220"/>
      <c r="APY107" s="220"/>
      <c r="APZ107" s="220"/>
      <c r="AQA107" s="220"/>
      <c r="AQB107" s="220"/>
      <c r="AQC107" s="220"/>
      <c r="AQD107" s="220"/>
      <c r="AQE107" s="220"/>
      <c r="AQF107" s="220"/>
      <c r="AQG107" s="220"/>
      <c r="AQH107" s="220"/>
      <c r="AQI107" s="220"/>
      <c r="AQJ107" s="220"/>
      <c r="AQK107" s="220"/>
      <c r="AQL107" s="220"/>
      <c r="AQM107" s="220"/>
      <c r="AQN107" s="220"/>
      <c r="AQO107" s="220"/>
      <c r="AQP107" s="220"/>
      <c r="AQQ107" s="220"/>
      <c r="AQR107" s="220"/>
      <c r="AQS107" s="220"/>
      <c r="AQT107" s="220"/>
      <c r="AQU107" s="220"/>
      <c r="AQV107" s="220"/>
      <c r="AQW107" s="220"/>
      <c r="AQX107" s="220"/>
      <c r="AQY107" s="220"/>
      <c r="AQZ107" s="220"/>
      <c r="ARA107" s="220"/>
      <c r="ARB107" s="220"/>
      <c r="ARC107" s="220"/>
      <c r="ARD107" s="220"/>
      <c r="ARE107" s="220"/>
      <c r="ARF107" s="220"/>
      <c r="ARG107" s="220"/>
      <c r="ARH107" s="220"/>
      <c r="ARI107" s="220"/>
      <c r="ARJ107" s="220"/>
      <c r="ARK107" s="220"/>
      <c r="ARL107" s="220"/>
      <c r="ARM107" s="220"/>
      <c r="ARN107" s="220"/>
      <c r="ARO107" s="220"/>
      <c r="ARP107" s="220"/>
      <c r="ARQ107" s="220"/>
      <c r="ARR107" s="220"/>
      <c r="ARS107" s="220"/>
      <c r="ART107" s="220"/>
      <c r="ARU107" s="220"/>
      <c r="ARV107" s="220"/>
      <c r="ARW107" s="220"/>
      <c r="ARX107" s="220"/>
      <c r="ARY107" s="220"/>
      <c r="ARZ107" s="220"/>
      <c r="ASA107" s="220"/>
      <c r="ASB107" s="220"/>
      <c r="ASC107" s="220"/>
      <c r="ASD107" s="220"/>
      <c r="ASE107" s="220"/>
      <c r="ASF107" s="220"/>
      <c r="ASG107" s="220"/>
      <c r="ASH107" s="220"/>
      <c r="ASI107" s="220"/>
      <c r="ASJ107" s="220"/>
      <c r="ASK107" s="220"/>
      <c r="ASL107" s="220"/>
      <c r="ASM107" s="220"/>
      <c r="ASN107" s="220"/>
      <c r="ASO107" s="220"/>
      <c r="ASP107" s="220"/>
      <c r="ASQ107" s="220"/>
      <c r="ASR107" s="220"/>
      <c r="ASS107" s="220"/>
      <c r="AST107" s="220"/>
      <c r="ASU107" s="220"/>
      <c r="ASV107" s="220"/>
      <c r="ASW107" s="220"/>
      <c r="ASX107" s="220"/>
      <c r="ASY107" s="220"/>
      <c r="ASZ107" s="220"/>
      <c r="ATA107" s="220"/>
      <c r="ATB107" s="220"/>
      <c r="ATC107" s="220"/>
      <c r="ATD107" s="220"/>
      <c r="ATE107" s="220"/>
      <c r="ATF107" s="220"/>
      <c r="ATG107" s="220"/>
      <c r="ATH107" s="220"/>
      <c r="ATI107" s="220"/>
    </row>
    <row r="108" spans="2:1205" s="391" customFormat="1" ht="25.5" x14ac:dyDescent="0.15">
      <c r="B108" s="1001"/>
      <c r="C108" s="983"/>
      <c r="D108" s="986"/>
      <c r="E108" s="986"/>
      <c r="F108" s="986"/>
      <c r="G108" s="1004"/>
      <c r="H108" s="1006"/>
      <c r="I108" s="974"/>
      <c r="J108" s="382"/>
      <c r="K108" s="382"/>
      <c r="L108" s="382"/>
      <c r="M108" s="382"/>
      <c r="N108" s="962"/>
      <c r="O108" s="959"/>
      <c r="P108" s="382"/>
      <c r="Q108" s="382"/>
      <c r="R108" s="382"/>
      <c r="S108" s="382"/>
      <c r="T108" s="962"/>
      <c r="U108" s="959"/>
      <c r="V108" s="382"/>
      <c r="W108" s="382"/>
      <c r="X108" s="382"/>
      <c r="Y108" s="382"/>
      <c r="Z108" s="195" t="s">
        <v>89</v>
      </c>
      <c r="AA108" s="383">
        <v>0.1</v>
      </c>
      <c r="AB108" s="195" t="s">
        <v>90</v>
      </c>
      <c r="AC108" s="196">
        <v>0</v>
      </c>
      <c r="AD108" s="196">
        <v>1</v>
      </c>
      <c r="AE108" s="384"/>
      <c r="AF108" s="385"/>
      <c r="AG108" s="384">
        <v>1</v>
      </c>
      <c r="AH108" s="384"/>
      <c r="AI108" s="386"/>
      <c r="AJ108" s="384">
        <v>1</v>
      </c>
      <c r="AK108" s="384"/>
      <c r="AL108" s="386"/>
      <c r="AM108" s="384">
        <v>1</v>
      </c>
      <c r="AN108" s="384"/>
      <c r="AO108" s="386"/>
      <c r="AP108" s="387" t="s">
        <v>72</v>
      </c>
      <c r="AQ108" s="561">
        <v>295088400</v>
      </c>
      <c r="AR108" s="389" t="s">
        <v>2125</v>
      </c>
      <c r="AS108" s="1013"/>
      <c r="AT108" s="1013"/>
      <c r="AU108" s="388">
        <v>362342819</v>
      </c>
      <c r="AV108" s="389" t="s">
        <v>2125</v>
      </c>
      <c r="AW108" s="1013"/>
      <c r="AX108" s="1013"/>
      <c r="AY108" s="388">
        <v>380459961</v>
      </c>
      <c r="AZ108" s="389" t="s">
        <v>2125</v>
      </c>
      <c r="BA108" s="1013"/>
      <c r="BB108" s="1013"/>
      <c r="BC108" s="388">
        <v>399482959</v>
      </c>
      <c r="BD108" s="389" t="s">
        <v>2125</v>
      </c>
      <c r="BE108" s="1013"/>
      <c r="BF108" s="1022"/>
      <c r="BG108" s="388"/>
      <c r="BH108" s="389" t="s">
        <v>2125</v>
      </c>
      <c r="BI108" s="1013"/>
      <c r="BJ108" s="1013"/>
      <c r="BK108" s="390"/>
      <c r="BL108" s="220"/>
      <c r="BM108" s="220"/>
      <c r="BN108" s="220"/>
      <c r="BO108" s="220"/>
      <c r="BP108" s="220"/>
      <c r="BQ108" s="220"/>
      <c r="BR108" s="220"/>
      <c r="BS108" s="220"/>
      <c r="BT108" s="220"/>
      <c r="BU108" s="220"/>
      <c r="BV108" s="220"/>
      <c r="BW108" s="220"/>
      <c r="BX108" s="220"/>
      <c r="BY108" s="220"/>
      <c r="BZ108" s="220"/>
      <c r="CA108" s="220"/>
      <c r="CB108" s="220"/>
      <c r="CC108" s="220"/>
      <c r="CD108" s="220"/>
      <c r="CE108" s="220"/>
      <c r="CF108" s="220"/>
      <c r="CG108" s="220"/>
      <c r="CH108" s="220"/>
      <c r="CI108" s="220"/>
      <c r="CJ108" s="220"/>
      <c r="CK108" s="220"/>
      <c r="CL108" s="220"/>
      <c r="CM108" s="220"/>
      <c r="CN108" s="220"/>
      <c r="CO108" s="220"/>
      <c r="CP108" s="220"/>
      <c r="CQ108" s="220"/>
      <c r="CR108" s="220"/>
      <c r="CS108" s="220"/>
      <c r="CT108" s="220"/>
      <c r="CU108" s="220"/>
      <c r="CV108" s="220"/>
      <c r="CW108" s="220"/>
      <c r="CX108" s="220"/>
      <c r="CY108" s="220"/>
      <c r="CZ108" s="220"/>
      <c r="DA108" s="220"/>
      <c r="DB108" s="220"/>
      <c r="DC108" s="220"/>
      <c r="DD108" s="220"/>
      <c r="DE108" s="220"/>
      <c r="DF108" s="220"/>
      <c r="DG108" s="220"/>
      <c r="DH108" s="220"/>
      <c r="DI108" s="220"/>
      <c r="DJ108" s="220"/>
      <c r="DK108" s="220"/>
      <c r="DL108" s="220"/>
      <c r="DM108" s="220"/>
      <c r="DN108" s="220"/>
      <c r="DO108" s="220"/>
      <c r="DP108" s="220"/>
      <c r="DQ108" s="220"/>
      <c r="DR108" s="220"/>
      <c r="DS108" s="220"/>
      <c r="DT108" s="220"/>
      <c r="DU108" s="220"/>
      <c r="DV108" s="220"/>
      <c r="DW108" s="220"/>
      <c r="DX108" s="220"/>
      <c r="DY108" s="220"/>
      <c r="DZ108" s="220"/>
      <c r="EA108" s="220"/>
      <c r="EB108" s="220"/>
      <c r="EC108" s="220"/>
      <c r="ED108" s="220"/>
      <c r="EE108" s="220"/>
      <c r="EF108" s="220"/>
      <c r="EG108" s="220"/>
      <c r="EH108" s="220"/>
      <c r="EI108" s="220"/>
      <c r="EJ108" s="220"/>
      <c r="EK108" s="220"/>
      <c r="EL108" s="220"/>
      <c r="EM108" s="220"/>
      <c r="EN108" s="220"/>
      <c r="EO108" s="220"/>
      <c r="EP108" s="220"/>
      <c r="EQ108" s="220"/>
      <c r="ER108" s="220"/>
      <c r="ES108" s="220"/>
      <c r="ET108" s="220"/>
      <c r="EU108" s="220"/>
      <c r="EV108" s="220"/>
      <c r="EW108" s="220"/>
      <c r="EX108" s="220"/>
      <c r="EY108" s="220"/>
      <c r="EZ108" s="220"/>
      <c r="FA108" s="220"/>
      <c r="FB108" s="220"/>
      <c r="FC108" s="220"/>
      <c r="FD108" s="220"/>
      <c r="FE108" s="220"/>
      <c r="FF108" s="220"/>
      <c r="FG108" s="220"/>
      <c r="FH108" s="220"/>
      <c r="FI108" s="220"/>
      <c r="FJ108" s="220"/>
      <c r="FK108" s="220"/>
      <c r="FL108" s="220"/>
      <c r="FM108" s="220"/>
      <c r="FN108" s="220"/>
      <c r="FO108" s="220"/>
      <c r="FP108" s="220"/>
      <c r="FQ108" s="220"/>
      <c r="FR108" s="220"/>
      <c r="FS108" s="220"/>
      <c r="FT108" s="220"/>
      <c r="FU108" s="220"/>
      <c r="FV108" s="220"/>
      <c r="FW108" s="220"/>
      <c r="FX108" s="220"/>
      <c r="FY108" s="220"/>
      <c r="FZ108" s="220"/>
      <c r="GA108" s="220"/>
      <c r="GB108" s="220"/>
      <c r="GC108" s="220"/>
      <c r="GD108" s="220"/>
      <c r="GE108" s="220"/>
      <c r="GF108" s="220"/>
      <c r="GG108" s="220"/>
      <c r="GH108" s="220"/>
      <c r="GI108" s="220"/>
      <c r="GJ108" s="220"/>
      <c r="GK108" s="220"/>
      <c r="GL108" s="220"/>
      <c r="GM108" s="220"/>
      <c r="GN108" s="220"/>
      <c r="GO108" s="220"/>
      <c r="GP108" s="220"/>
      <c r="GQ108" s="220"/>
      <c r="GR108" s="220"/>
      <c r="GS108" s="220"/>
      <c r="GT108" s="220"/>
      <c r="GU108" s="220"/>
      <c r="GV108" s="220"/>
      <c r="GW108" s="220"/>
      <c r="GX108" s="220"/>
      <c r="GY108" s="220"/>
      <c r="GZ108" s="220"/>
      <c r="HA108" s="220"/>
      <c r="HB108" s="220"/>
      <c r="HC108" s="220"/>
      <c r="HD108" s="220"/>
      <c r="HE108" s="220"/>
      <c r="HF108" s="220"/>
      <c r="HG108" s="220"/>
      <c r="HH108" s="220"/>
      <c r="HI108" s="220"/>
      <c r="HJ108" s="220"/>
      <c r="HK108" s="220"/>
      <c r="HL108" s="220"/>
      <c r="HM108" s="220"/>
      <c r="HN108" s="220"/>
      <c r="HO108" s="220"/>
      <c r="HP108" s="220"/>
      <c r="HQ108" s="220"/>
      <c r="HR108" s="220"/>
      <c r="HS108" s="220"/>
      <c r="HT108" s="220"/>
      <c r="HU108" s="220"/>
      <c r="HV108" s="220"/>
      <c r="HW108" s="220"/>
      <c r="HX108" s="220"/>
      <c r="HY108" s="220"/>
      <c r="HZ108" s="220"/>
      <c r="IA108" s="220"/>
      <c r="IB108" s="220"/>
      <c r="IC108" s="220"/>
      <c r="ID108" s="220"/>
      <c r="IE108" s="220"/>
      <c r="IF108" s="220"/>
      <c r="IG108" s="220"/>
      <c r="IH108" s="220"/>
      <c r="II108" s="220"/>
      <c r="IJ108" s="220"/>
      <c r="IK108" s="220"/>
      <c r="IL108" s="220"/>
      <c r="IM108" s="220"/>
      <c r="IN108" s="220"/>
      <c r="IO108" s="220"/>
      <c r="IP108" s="220"/>
      <c r="IQ108" s="220"/>
      <c r="IR108" s="220"/>
      <c r="IS108" s="220"/>
      <c r="IT108" s="220"/>
      <c r="IU108" s="220"/>
      <c r="IV108" s="220"/>
      <c r="IW108" s="220"/>
      <c r="IX108" s="220"/>
      <c r="IY108" s="220"/>
      <c r="IZ108" s="220"/>
      <c r="JA108" s="220"/>
      <c r="JB108" s="220"/>
      <c r="JC108" s="220"/>
      <c r="JD108" s="220"/>
      <c r="JE108" s="220"/>
      <c r="JF108" s="220"/>
      <c r="JG108" s="220"/>
      <c r="JH108" s="220"/>
      <c r="JI108" s="220"/>
      <c r="JJ108" s="220"/>
      <c r="JK108" s="220"/>
      <c r="JL108" s="220"/>
      <c r="JM108" s="220"/>
      <c r="JN108" s="220"/>
      <c r="JO108" s="220"/>
      <c r="JP108" s="220"/>
      <c r="JQ108" s="220"/>
      <c r="JR108" s="220"/>
      <c r="JS108" s="220"/>
      <c r="JT108" s="220"/>
      <c r="JU108" s="220"/>
      <c r="JV108" s="220"/>
      <c r="JW108" s="220"/>
      <c r="JX108" s="220"/>
      <c r="JY108" s="220"/>
      <c r="JZ108" s="220"/>
      <c r="KA108" s="220"/>
      <c r="KB108" s="220"/>
      <c r="KC108" s="220"/>
      <c r="KD108" s="220"/>
      <c r="KE108" s="220"/>
      <c r="KF108" s="220"/>
      <c r="KG108" s="220"/>
      <c r="KH108" s="220"/>
      <c r="KI108" s="220"/>
      <c r="KJ108" s="220"/>
      <c r="KK108" s="220"/>
      <c r="KL108" s="220"/>
      <c r="KM108" s="220"/>
      <c r="KN108" s="220"/>
      <c r="KO108" s="220"/>
      <c r="KP108" s="220"/>
      <c r="KQ108" s="220"/>
      <c r="KR108" s="220"/>
      <c r="KS108" s="220"/>
      <c r="KT108" s="220"/>
      <c r="KU108" s="220"/>
      <c r="KV108" s="220"/>
      <c r="KW108" s="220"/>
      <c r="KX108" s="220"/>
      <c r="KY108" s="220"/>
      <c r="KZ108" s="220"/>
      <c r="LA108" s="220"/>
      <c r="LB108" s="220"/>
      <c r="LC108" s="220"/>
      <c r="LD108" s="220"/>
      <c r="LE108" s="220"/>
      <c r="LF108" s="220"/>
      <c r="LG108" s="220"/>
      <c r="LH108" s="220"/>
      <c r="LI108" s="220"/>
      <c r="LJ108" s="220"/>
      <c r="LK108" s="220"/>
      <c r="LL108" s="220"/>
      <c r="LM108" s="220"/>
      <c r="LN108" s="220"/>
      <c r="LO108" s="220"/>
      <c r="LP108" s="220"/>
      <c r="LQ108" s="220"/>
      <c r="LR108" s="220"/>
      <c r="LS108" s="220"/>
      <c r="LT108" s="220"/>
      <c r="LU108" s="220"/>
      <c r="LV108" s="220"/>
      <c r="LW108" s="220"/>
      <c r="LX108" s="220"/>
      <c r="LY108" s="220"/>
      <c r="LZ108" s="220"/>
      <c r="MA108" s="220"/>
      <c r="MB108" s="220"/>
      <c r="MC108" s="220"/>
      <c r="MD108" s="220"/>
      <c r="ME108" s="220"/>
      <c r="MF108" s="220"/>
      <c r="MG108" s="220"/>
      <c r="MH108" s="220"/>
      <c r="MI108" s="220"/>
      <c r="MJ108" s="220"/>
      <c r="MK108" s="220"/>
      <c r="ML108" s="220"/>
      <c r="MM108" s="220"/>
      <c r="MN108" s="220"/>
      <c r="MO108" s="220"/>
      <c r="MP108" s="220"/>
      <c r="MQ108" s="220"/>
      <c r="MR108" s="220"/>
      <c r="MS108" s="220"/>
      <c r="MT108" s="220"/>
      <c r="MU108" s="220"/>
      <c r="MV108" s="220"/>
      <c r="MW108" s="220"/>
      <c r="MX108" s="220"/>
      <c r="MY108" s="220"/>
      <c r="MZ108" s="220"/>
      <c r="NA108" s="220"/>
      <c r="NB108" s="220"/>
      <c r="NC108" s="220"/>
      <c r="ND108" s="220"/>
      <c r="NE108" s="220"/>
      <c r="NF108" s="220"/>
      <c r="NG108" s="220"/>
      <c r="NH108" s="220"/>
      <c r="NI108" s="220"/>
      <c r="NJ108" s="220"/>
      <c r="NK108" s="220"/>
      <c r="NL108" s="220"/>
      <c r="NM108" s="220"/>
      <c r="NN108" s="220"/>
      <c r="NO108" s="220"/>
      <c r="NP108" s="220"/>
      <c r="NQ108" s="220"/>
      <c r="NR108" s="220"/>
      <c r="NS108" s="220"/>
      <c r="NT108" s="220"/>
      <c r="NU108" s="220"/>
      <c r="NV108" s="220"/>
      <c r="NW108" s="220"/>
      <c r="NX108" s="220"/>
      <c r="NY108" s="220"/>
      <c r="NZ108" s="220"/>
      <c r="OA108" s="220"/>
      <c r="OB108" s="220"/>
      <c r="OC108" s="220"/>
      <c r="OD108" s="220"/>
      <c r="OE108" s="220"/>
      <c r="OF108" s="220"/>
      <c r="OG108" s="220"/>
      <c r="OH108" s="220"/>
      <c r="OI108" s="220"/>
      <c r="OJ108" s="220"/>
      <c r="OK108" s="220"/>
      <c r="OL108" s="220"/>
      <c r="OM108" s="220"/>
      <c r="ON108" s="220"/>
      <c r="OO108" s="220"/>
      <c r="OP108" s="220"/>
      <c r="OQ108" s="220"/>
      <c r="OR108" s="220"/>
      <c r="OS108" s="220"/>
      <c r="OT108" s="220"/>
      <c r="OU108" s="220"/>
      <c r="OV108" s="220"/>
      <c r="OW108" s="220"/>
      <c r="OX108" s="220"/>
      <c r="OY108" s="220"/>
      <c r="OZ108" s="220"/>
      <c r="PA108" s="220"/>
      <c r="PB108" s="220"/>
      <c r="PC108" s="220"/>
      <c r="PD108" s="220"/>
      <c r="PE108" s="220"/>
      <c r="PF108" s="220"/>
      <c r="PG108" s="220"/>
      <c r="PH108" s="220"/>
      <c r="PI108" s="220"/>
      <c r="PJ108" s="220"/>
      <c r="PK108" s="220"/>
      <c r="PL108" s="220"/>
      <c r="PM108" s="220"/>
      <c r="PN108" s="220"/>
      <c r="PO108" s="220"/>
      <c r="PP108" s="220"/>
      <c r="PQ108" s="220"/>
      <c r="PR108" s="220"/>
      <c r="PS108" s="220"/>
      <c r="PT108" s="220"/>
      <c r="PU108" s="220"/>
      <c r="PV108" s="220"/>
      <c r="PW108" s="220"/>
      <c r="PX108" s="220"/>
      <c r="PY108" s="220"/>
      <c r="PZ108" s="220"/>
      <c r="QA108" s="220"/>
      <c r="QB108" s="220"/>
      <c r="QC108" s="220"/>
      <c r="QD108" s="220"/>
      <c r="QE108" s="220"/>
      <c r="QF108" s="220"/>
      <c r="QG108" s="220"/>
      <c r="QH108" s="220"/>
      <c r="QI108" s="220"/>
      <c r="QJ108" s="220"/>
      <c r="QK108" s="220"/>
      <c r="QL108" s="220"/>
      <c r="QM108" s="220"/>
      <c r="QN108" s="220"/>
      <c r="QO108" s="220"/>
      <c r="QP108" s="220"/>
      <c r="QQ108" s="220"/>
      <c r="QR108" s="220"/>
      <c r="QS108" s="220"/>
      <c r="QT108" s="220"/>
      <c r="QU108" s="220"/>
      <c r="QV108" s="220"/>
      <c r="QW108" s="220"/>
      <c r="QX108" s="220"/>
      <c r="QY108" s="220"/>
      <c r="QZ108" s="220"/>
      <c r="RA108" s="220"/>
      <c r="RB108" s="220"/>
      <c r="RC108" s="220"/>
      <c r="RD108" s="220"/>
      <c r="RE108" s="220"/>
      <c r="RF108" s="220"/>
      <c r="RG108" s="220"/>
      <c r="RH108" s="220"/>
      <c r="RI108" s="220"/>
      <c r="RJ108" s="220"/>
      <c r="RK108" s="220"/>
      <c r="RL108" s="220"/>
      <c r="RM108" s="220"/>
      <c r="RN108" s="220"/>
      <c r="RO108" s="220"/>
      <c r="RP108" s="220"/>
      <c r="RQ108" s="220"/>
      <c r="RR108" s="220"/>
      <c r="RS108" s="220"/>
      <c r="RT108" s="220"/>
      <c r="RU108" s="220"/>
      <c r="RV108" s="220"/>
      <c r="RW108" s="220"/>
      <c r="RX108" s="220"/>
      <c r="RY108" s="220"/>
      <c r="RZ108" s="220"/>
      <c r="SA108" s="220"/>
      <c r="SB108" s="220"/>
      <c r="SC108" s="220"/>
      <c r="SD108" s="220"/>
      <c r="SE108" s="220"/>
      <c r="SF108" s="220"/>
      <c r="SG108" s="220"/>
      <c r="SH108" s="220"/>
      <c r="SI108" s="220"/>
      <c r="SJ108" s="220"/>
      <c r="SK108" s="220"/>
      <c r="SL108" s="220"/>
      <c r="SM108" s="220"/>
      <c r="SN108" s="220"/>
      <c r="SO108" s="220"/>
      <c r="SP108" s="220"/>
      <c r="SQ108" s="220"/>
      <c r="SR108" s="220"/>
      <c r="SS108" s="220"/>
      <c r="ST108" s="220"/>
      <c r="SU108" s="220"/>
      <c r="SV108" s="220"/>
      <c r="SW108" s="220"/>
      <c r="SX108" s="220"/>
      <c r="SY108" s="220"/>
      <c r="SZ108" s="220"/>
      <c r="TA108" s="220"/>
      <c r="TB108" s="220"/>
      <c r="TC108" s="220"/>
      <c r="TD108" s="220"/>
      <c r="TE108" s="220"/>
      <c r="TF108" s="220"/>
      <c r="TG108" s="220"/>
      <c r="TH108" s="220"/>
      <c r="TI108" s="220"/>
      <c r="TJ108" s="220"/>
      <c r="TK108" s="220"/>
      <c r="TL108" s="220"/>
      <c r="TM108" s="220"/>
      <c r="TN108" s="220"/>
      <c r="TO108" s="220"/>
      <c r="TP108" s="220"/>
      <c r="TQ108" s="220"/>
      <c r="TR108" s="220"/>
      <c r="TS108" s="220"/>
      <c r="TT108" s="220"/>
      <c r="TU108" s="220"/>
      <c r="TV108" s="220"/>
      <c r="TW108" s="220"/>
      <c r="TX108" s="220"/>
      <c r="TY108" s="220"/>
      <c r="TZ108" s="220"/>
      <c r="UA108" s="220"/>
      <c r="UB108" s="220"/>
      <c r="UC108" s="220"/>
      <c r="UD108" s="220"/>
      <c r="UE108" s="220"/>
      <c r="UF108" s="220"/>
      <c r="UG108" s="220"/>
      <c r="UH108" s="220"/>
      <c r="UI108" s="220"/>
      <c r="UJ108" s="220"/>
      <c r="UK108" s="220"/>
      <c r="UL108" s="220"/>
      <c r="UM108" s="220"/>
      <c r="UN108" s="220"/>
      <c r="UO108" s="220"/>
      <c r="UP108" s="220"/>
      <c r="UQ108" s="220"/>
      <c r="UR108" s="220"/>
      <c r="US108" s="220"/>
      <c r="UT108" s="220"/>
      <c r="UU108" s="220"/>
      <c r="UV108" s="220"/>
      <c r="UW108" s="220"/>
      <c r="UX108" s="220"/>
      <c r="UY108" s="220"/>
      <c r="UZ108" s="220"/>
      <c r="VA108" s="220"/>
      <c r="VB108" s="220"/>
      <c r="VC108" s="220"/>
      <c r="VD108" s="220"/>
      <c r="VE108" s="220"/>
      <c r="VF108" s="220"/>
      <c r="VG108" s="220"/>
      <c r="VH108" s="220"/>
      <c r="VI108" s="220"/>
      <c r="VJ108" s="220"/>
      <c r="VK108" s="220"/>
      <c r="VL108" s="220"/>
      <c r="VM108" s="220"/>
      <c r="VN108" s="220"/>
      <c r="VO108" s="220"/>
      <c r="VP108" s="220"/>
      <c r="VQ108" s="220"/>
      <c r="VR108" s="220"/>
      <c r="VS108" s="220"/>
      <c r="VT108" s="220"/>
      <c r="VU108" s="220"/>
      <c r="VV108" s="220"/>
      <c r="VW108" s="220"/>
      <c r="VX108" s="220"/>
      <c r="VY108" s="220"/>
      <c r="VZ108" s="220"/>
      <c r="WA108" s="220"/>
      <c r="WB108" s="220"/>
      <c r="WC108" s="220"/>
      <c r="WD108" s="220"/>
      <c r="WE108" s="220"/>
      <c r="WF108" s="220"/>
      <c r="WG108" s="220"/>
      <c r="WH108" s="220"/>
      <c r="WI108" s="220"/>
      <c r="WJ108" s="220"/>
      <c r="WK108" s="220"/>
      <c r="WL108" s="220"/>
      <c r="WM108" s="220"/>
      <c r="WN108" s="220"/>
      <c r="WO108" s="220"/>
      <c r="WP108" s="220"/>
      <c r="WQ108" s="220"/>
      <c r="WR108" s="220"/>
      <c r="WS108" s="220"/>
      <c r="WT108" s="220"/>
      <c r="WU108" s="220"/>
      <c r="WV108" s="220"/>
      <c r="WW108" s="220"/>
      <c r="WX108" s="220"/>
      <c r="WY108" s="220"/>
      <c r="WZ108" s="220"/>
      <c r="XA108" s="220"/>
      <c r="XB108" s="220"/>
      <c r="XC108" s="220"/>
      <c r="XD108" s="220"/>
      <c r="XE108" s="220"/>
      <c r="XF108" s="220"/>
      <c r="XG108" s="220"/>
      <c r="XH108" s="220"/>
      <c r="XI108" s="220"/>
      <c r="XJ108" s="220"/>
      <c r="XK108" s="220"/>
      <c r="XL108" s="220"/>
      <c r="XM108" s="220"/>
      <c r="XN108" s="220"/>
      <c r="XO108" s="220"/>
      <c r="XP108" s="220"/>
      <c r="XQ108" s="220"/>
      <c r="XR108" s="220"/>
      <c r="XS108" s="220"/>
      <c r="XT108" s="220"/>
      <c r="XU108" s="220"/>
      <c r="XV108" s="220"/>
      <c r="XW108" s="220"/>
      <c r="XX108" s="220"/>
      <c r="XY108" s="220"/>
      <c r="XZ108" s="220"/>
      <c r="YA108" s="220"/>
      <c r="YB108" s="220"/>
      <c r="YC108" s="220"/>
      <c r="YD108" s="220"/>
      <c r="YE108" s="220"/>
      <c r="YF108" s="220"/>
      <c r="YG108" s="220"/>
      <c r="YH108" s="220"/>
      <c r="YI108" s="220"/>
      <c r="YJ108" s="220"/>
      <c r="YK108" s="220"/>
      <c r="YL108" s="220"/>
      <c r="YM108" s="220"/>
      <c r="YN108" s="220"/>
      <c r="YO108" s="220"/>
      <c r="YP108" s="220"/>
      <c r="YQ108" s="220"/>
      <c r="YR108" s="220"/>
      <c r="YS108" s="220"/>
      <c r="YT108" s="220"/>
      <c r="YU108" s="220"/>
      <c r="YV108" s="220"/>
      <c r="YW108" s="220"/>
      <c r="YX108" s="220"/>
      <c r="YY108" s="220"/>
      <c r="YZ108" s="220"/>
      <c r="ZA108" s="220"/>
      <c r="ZB108" s="220"/>
      <c r="ZC108" s="220"/>
      <c r="ZD108" s="220"/>
      <c r="ZE108" s="220"/>
      <c r="ZF108" s="220"/>
      <c r="ZG108" s="220"/>
      <c r="ZH108" s="220"/>
      <c r="ZI108" s="220"/>
      <c r="ZJ108" s="220"/>
      <c r="ZK108" s="220"/>
      <c r="ZL108" s="220"/>
      <c r="ZM108" s="220"/>
      <c r="ZN108" s="220"/>
      <c r="ZO108" s="220"/>
      <c r="ZP108" s="220"/>
      <c r="ZQ108" s="220"/>
      <c r="ZR108" s="220"/>
      <c r="ZS108" s="220"/>
      <c r="ZT108" s="220"/>
      <c r="ZU108" s="220"/>
      <c r="ZV108" s="220"/>
      <c r="ZW108" s="220"/>
      <c r="ZX108" s="220"/>
      <c r="ZY108" s="220"/>
      <c r="ZZ108" s="220"/>
      <c r="AAA108" s="220"/>
      <c r="AAB108" s="220"/>
      <c r="AAC108" s="220"/>
      <c r="AAD108" s="220"/>
      <c r="AAE108" s="220"/>
      <c r="AAF108" s="220"/>
      <c r="AAG108" s="220"/>
      <c r="AAH108" s="220"/>
      <c r="AAI108" s="220"/>
      <c r="AAJ108" s="220"/>
      <c r="AAK108" s="220"/>
      <c r="AAL108" s="220"/>
      <c r="AAM108" s="220"/>
      <c r="AAN108" s="220"/>
      <c r="AAO108" s="220"/>
      <c r="AAP108" s="220"/>
      <c r="AAQ108" s="220"/>
      <c r="AAR108" s="220"/>
      <c r="AAS108" s="220"/>
      <c r="AAT108" s="220"/>
      <c r="AAU108" s="220"/>
      <c r="AAV108" s="220"/>
      <c r="AAW108" s="220"/>
      <c r="AAX108" s="220"/>
      <c r="AAY108" s="220"/>
      <c r="AAZ108" s="220"/>
      <c r="ABA108" s="220"/>
      <c r="ABB108" s="220"/>
      <c r="ABC108" s="220"/>
      <c r="ABD108" s="220"/>
      <c r="ABE108" s="220"/>
      <c r="ABF108" s="220"/>
      <c r="ABG108" s="220"/>
      <c r="ABH108" s="220"/>
      <c r="ABI108" s="220"/>
      <c r="ABJ108" s="220"/>
      <c r="ABK108" s="220"/>
      <c r="ABL108" s="220"/>
      <c r="ABM108" s="220"/>
      <c r="ABN108" s="220"/>
      <c r="ABO108" s="220"/>
      <c r="ABP108" s="220"/>
      <c r="ABQ108" s="220"/>
      <c r="ABR108" s="220"/>
      <c r="ABS108" s="220"/>
      <c r="ABT108" s="220"/>
      <c r="ABU108" s="220"/>
      <c r="ABV108" s="220"/>
      <c r="ABW108" s="220"/>
      <c r="ABX108" s="220"/>
      <c r="ABY108" s="220"/>
      <c r="ABZ108" s="220"/>
      <c r="ACA108" s="220"/>
      <c r="ACB108" s="220"/>
      <c r="ACC108" s="220"/>
      <c r="ACD108" s="220"/>
      <c r="ACE108" s="220"/>
      <c r="ACF108" s="220"/>
      <c r="ACG108" s="220"/>
      <c r="ACH108" s="220"/>
      <c r="ACI108" s="220"/>
      <c r="ACJ108" s="220"/>
      <c r="ACK108" s="220"/>
      <c r="ACL108" s="220"/>
      <c r="ACM108" s="220"/>
      <c r="ACN108" s="220"/>
      <c r="ACO108" s="220"/>
      <c r="ACP108" s="220"/>
      <c r="ACQ108" s="220"/>
      <c r="ACR108" s="220"/>
      <c r="ACS108" s="220"/>
      <c r="ACT108" s="220"/>
      <c r="ACU108" s="220"/>
      <c r="ACV108" s="220"/>
      <c r="ACW108" s="220"/>
      <c r="ACX108" s="220"/>
      <c r="ACY108" s="220"/>
      <c r="ACZ108" s="220"/>
      <c r="ADA108" s="220"/>
      <c r="ADB108" s="220"/>
      <c r="ADC108" s="220"/>
      <c r="ADD108" s="220"/>
      <c r="ADE108" s="220"/>
      <c r="ADF108" s="220"/>
      <c r="ADG108" s="220"/>
      <c r="ADH108" s="220"/>
      <c r="ADI108" s="220"/>
      <c r="ADJ108" s="220"/>
      <c r="ADK108" s="220"/>
      <c r="ADL108" s="220"/>
      <c r="ADM108" s="220"/>
      <c r="ADN108" s="220"/>
      <c r="ADO108" s="220"/>
      <c r="ADP108" s="220"/>
      <c r="ADQ108" s="220"/>
      <c r="ADR108" s="220"/>
      <c r="ADS108" s="220"/>
      <c r="ADT108" s="220"/>
      <c r="ADU108" s="220"/>
      <c r="ADV108" s="220"/>
      <c r="ADW108" s="220"/>
      <c r="ADX108" s="220"/>
      <c r="ADY108" s="220"/>
      <c r="ADZ108" s="220"/>
      <c r="AEA108" s="220"/>
      <c r="AEB108" s="220"/>
      <c r="AEC108" s="220"/>
      <c r="AED108" s="220"/>
      <c r="AEE108" s="220"/>
      <c r="AEF108" s="220"/>
      <c r="AEG108" s="220"/>
      <c r="AEH108" s="220"/>
      <c r="AEI108" s="220"/>
      <c r="AEJ108" s="220"/>
      <c r="AEK108" s="220"/>
      <c r="AEL108" s="220"/>
      <c r="AEM108" s="220"/>
      <c r="AEN108" s="220"/>
      <c r="AEO108" s="220"/>
      <c r="AEP108" s="220"/>
      <c r="AEQ108" s="220"/>
      <c r="AER108" s="220"/>
      <c r="AES108" s="220"/>
      <c r="AET108" s="220"/>
      <c r="AEU108" s="220"/>
      <c r="AEV108" s="220"/>
      <c r="AEW108" s="220"/>
      <c r="AEX108" s="220"/>
      <c r="AEY108" s="220"/>
      <c r="AEZ108" s="220"/>
      <c r="AFA108" s="220"/>
      <c r="AFB108" s="220"/>
      <c r="AFC108" s="220"/>
      <c r="AFD108" s="220"/>
      <c r="AFE108" s="220"/>
      <c r="AFF108" s="220"/>
      <c r="AFG108" s="220"/>
      <c r="AFH108" s="220"/>
      <c r="AFI108" s="220"/>
      <c r="AFJ108" s="220"/>
      <c r="AFK108" s="220"/>
      <c r="AFL108" s="220"/>
      <c r="AFM108" s="220"/>
      <c r="AFN108" s="220"/>
      <c r="AFO108" s="220"/>
      <c r="AFP108" s="220"/>
      <c r="AFQ108" s="220"/>
      <c r="AFR108" s="220"/>
      <c r="AFS108" s="220"/>
      <c r="AFT108" s="220"/>
      <c r="AFU108" s="220"/>
      <c r="AFV108" s="220"/>
      <c r="AFW108" s="220"/>
      <c r="AFX108" s="220"/>
      <c r="AFY108" s="220"/>
      <c r="AFZ108" s="220"/>
      <c r="AGA108" s="220"/>
      <c r="AGB108" s="220"/>
      <c r="AGC108" s="220"/>
      <c r="AGD108" s="220"/>
      <c r="AGE108" s="220"/>
      <c r="AGF108" s="220"/>
      <c r="AGG108" s="220"/>
      <c r="AGH108" s="220"/>
      <c r="AGI108" s="220"/>
      <c r="AGJ108" s="220"/>
      <c r="AGK108" s="220"/>
      <c r="AGL108" s="220"/>
      <c r="AGM108" s="220"/>
      <c r="AGN108" s="220"/>
      <c r="AGO108" s="220"/>
      <c r="AGP108" s="220"/>
      <c r="AGQ108" s="220"/>
      <c r="AGR108" s="220"/>
      <c r="AGS108" s="220"/>
      <c r="AGT108" s="220"/>
      <c r="AGU108" s="220"/>
      <c r="AGV108" s="220"/>
      <c r="AGW108" s="220"/>
      <c r="AGX108" s="220"/>
      <c r="AGY108" s="220"/>
      <c r="AGZ108" s="220"/>
      <c r="AHA108" s="220"/>
      <c r="AHB108" s="220"/>
      <c r="AHC108" s="220"/>
      <c r="AHD108" s="220"/>
      <c r="AHE108" s="220"/>
      <c r="AHF108" s="220"/>
      <c r="AHG108" s="220"/>
      <c r="AHH108" s="220"/>
      <c r="AHI108" s="220"/>
      <c r="AHJ108" s="220"/>
      <c r="AHK108" s="220"/>
      <c r="AHL108" s="220"/>
      <c r="AHM108" s="220"/>
      <c r="AHN108" s="220"/>
      <c r="AHO108" s="220"/>
      <c r="AHP108" s="220"/>
      <c r="AHQ108" s="220"/>
      <c r="AHR108" s="220"/>
      <c r="AHS108" s="220"/>
      <c r="AHT108" s="220"/>
      <c r="AHU108" s="220"/>
      <c r="AHV108" s="220"/>
      <c r="AHW108" s="220"/>
      <c r="AHX108" s="220"/>
      <c r="AHY108" s="220"/>
      <c r="AHZ108" s="220"/>
      <c r="AIA108" s="220"/>
      <c r="AIB108" s="220"/>
      <c r="AIC108" s="220"/>
      <c r="AID108" s="220"/>
      <c r="AIE108" s="220"/>
      <c r="AIF108" s="220"/>
      <c r="AIG108" s="220"/>
      <c r="AIH108" s="220"/>
      <c r="AII108" s="220"/>
      <c r="AIJ108" s="220"/>
      <c r="AIK108" s="220"/>
      <c r="AIL108" s="220"/>
      <c r="AIM108" s="220"/>
      <c r="AIN108" s="220"/>
      <c r="AIO108" s="220"/>
      <c r="AIP108" s="220"/>
      <c r="AIQ108" s="220"/>
      <c r="AIR108" s="220"/>
      <c r="AIS108" s="220"/>
      <c r="AIT108" s="220"/>
      <c r="AIU108" s="220"/>
      <c r="AIV108" s="220"/>
      <c r="AIW108" s="220"/>
      <c r="AIX108" s="220"/>
      <c r="AIY108" s="220"/>
      <c r="AIZ108" s="220"/>
      <c r="AJA108" s="220"/>
      <c r="AJB108" s="220"/>
      <c r="AJC108" s="220"/>
      <c r="AJD108" s="220"/>
      <c r="AJE108" s="220"/>
      <c r="AJF108" s="220"/>
      <c r="AJG108" s="220"/>
      <c r="AJH108" s="220"/>
      <c r="AJI108" s="220"/>
      <c r="AJJ108" s="220"/>
      <c r="AJK108" s="220"/>
      <c r="AJL108" s="220"/>
      <c r="AJM108" s="220"/>
      <c r="AJN108" s="220"/>
      <c r="AJO108" s="220"/>
      <c r="AJP108" s="220"/>
      <c r="AJQ108" s="220"/>
      <c r="AJR108" s="220"/>
      <c r="AJS108" s="220"/>
      <c r="AJT108" s="220"/>
      <c r="AJU108" s="220"/>
      <c r="AJV108" s="220"/>
      <c r="AJW108" s="220"/>
      <c r="AJX108" s="220"/>
      <c r="AJY108" s="220"/>
      <c r="AJZ108" s="220"/>
      <c r="AKA108" s="220"/>
      <c r="AKB108" s="220"/>
      <c r="AKC108" s="220"/>
      <c r="AKD108" s="220"/>
      <c r="AKE108" s="220"/>
      <c r="AKF108" s="220"/>
      <c r="AKG108" s="220"/>
      <c r="AKH108" s="220"/>
      <c r="AKI108" s="220"/>
      <c r="AKJ108" s="220"/>
      <c r="AKK108" s="220"/>
      <c r="AKL108" s="220"/>
      <c r="AKM108" s="220"/>
      <c r="AKN108" s="220"/>
      <c r="AKO108" s="220"/>
      <c r="AKP108" s="220"/>
      <c r="AKQ108" s="220"/>
      <c r="AKR108" s="220"/>
      <c r="AKS108" s="220"/>
      <c r="AKT108" s="220"/>
      <c r="AKU108" s="220"/>
      <c r="AKV108" s="220"/>
      <c r="AKW108" s="220"/>
      <c r="AKX108" s="220"/>
      <c r="AKY108" s="220"/>
      <c r="AKZ108" s="220"/>
      <c r="ALA108" s="220"/>
      <c r="ALB108" s="220"/>
      <c r="ALC108" s="220"/>
      <c r="ALD108" s="220"/>
      <c r="ALE108" s="220"/>
      <c r="ALF108" s="220"/>
      <c r="ALG108" s="220"/>
      <c r="ALH108" s="220"/>
      <c r="ALI108" s="220"/>
      <c r="ALJ108" s="220"/>
      <c r="ALK108" s="220"/>
      <c r="ALL108" s="220"/>
      <c r="ALM108" s="220"/>
      <c r="ALN108" s="220"/>
      <c r="ALO108" s="220"/>
      <c r="ALP108" s="220"/>
      <c r="ALQ108" s="220"/>
      <c r="ALR108" s="220"/>
      <c r="ALS108" s="220"/>
      <c r="ALT108" s="220"/>
      <c r="ALU108" s="220"/>
      <c r="ALV108" s="220"/>
      <c r="ALW108" s="220"/>
      <c r="ALX108" s="220"/>
      <c r="ALY108" s="220"/>
      <c r="ALZ108" s="220"/>
      <c r="AMA108" s="220"/>
      <c r="AMB108" s="220"/>
      <c r="AMC108" s="220"/>
      <c r="AMD108" s="220"/>
      <c r="AME108" s="220"/>
      <c r="AMF108" s="220"/>
      <c r="AMG108" s="220"/>
      <c r="AMH108" s="220"/>
      <c r="AMI108" s="220"/>
      <c r="AMJ108" s="220"/>
      <c r="AMK108" s="220"/>
      <c r="AML108" s="220"/>
      <c r="AMM108" s="220"/>
      <c r="AMN108" s="220"/>
      <c r="AMO108" s="220"/>
      <c r="AMP108" s="220"/>
      <c r="AMQ108" s="220"/>
      <c r="AMR108" s="220"/>
      <c r="AMS108" s="220"/>
      <c r="AMT108" s="220"/>
      <c r="AMU108" s="220"/>
      <c r="AMV108" s="220"/>
      <c r="AMW108" s="220"/>
      <c r="AMX108" s="220"/>
      <c r="AMY108" s="220"/>
      <c r="AMZ108" s="220"/>
      <c r="ANA108" s="220"/>
      <c r="ANB108" s="220"/>
      <c r="ANC108" s="220"/>
      <c r="AND108" s="220"/>
      <c r="ANE108" s="220"/>
      <c r="ANF108" s="220"/>
      <c r="ANG108" s="220"/>
      <c r="ANH108" s="220"/>
      <c r="ANI108" s="220"/>
      <c r="ANJ108" s="220"/>
      <c r="ANK108" s="220"/>
      <c r="ANL108" s="220"/>
      <c r="ANM108" s="220"/>
      <c r="ANN108" s="220"/>
      <c r="ANO108" s="220"/>
      <c r="ANP108" s="220"/>
      <c r="ANQ108" s="220"/>
      <c r="ANR108" s="220"/>
      <c r="ANS108" s="220"/>
      <c r="ANT108" s="220"/>
      <c r="ANU108" s="220"/>
      <c r="ANV108" s="220"/>
      <c r="ANW108" s="220"/>
      <c r="ANX108" s="220"/>
      <c r="ANY108" s="220"/>
      <c r="ANZ108" s="220"/>
      <c r="AOA108" s="220"/>
      <c r="AOB108" s="220"/>
      <c r="AOC108" s="220"/>
      <c r="AOD108" s="220"/>
      <c r="AOE108" s="220"/>
      <c r="AOF108" s="220"/>
      <c r="AOG108" s="220"/>
      <c r="AOH108" s="220"/>
      <c r="AOI108" s="220"/>
      <c r="AOJ108" s="220"/>
      <c r="AOK108" s="220"/>
      <c r="AOL108" s="220"/>
      <c r="AOM108" s="220"/>
      <c r="AON108" s="220"/>
      <c r="AOO108" s="220"/>
      <c r="AOP108" s="220"/>
      <c r="AOQ108" s="220"/>
      <c r="AOR108" s="220"/>
      <c r="AOS108" s="220"/>
      <c r="AOT108" s="220"/>
      <c r="AOU108" s="220"/>
      <c r="AOV108" s="220"/>
      <c r="AOW108" s="220"/>
      <c r="AOX108" s="220"/>
      <c r="AOY108" s="220"/>
      <c r="AOZ108" s="220"/>
      <c r="APA108" s="220"/>
      <c r="APB108" s="220"/>
      <c r="APC108" s="220"/>
      <c r="APD108" s="220"/>
      <c r="APE108" s="220"/>
      <c r="APF108" s="220"/>
      <c r="APG108" s="220"/>
      <c r="APH108" s="220"/>
      <c r="API108" s="220"/>
      <c r="APJ108" s="220"/>
      <c r="APK108" s="220"/>
      <c r="APL108" s="220"/>
      <c r="APM108" s="220"/>
      <c r="APN108" s="220"/>
      <c r="APO108" s="220"/>
      <c r="APP108" s="220"/>
      <c r="APQ108" s="220"/>
      <c r="APR108" s="220"/>
      <c r="APS108" s="220"/>
      <c r="APT108" s="220"/>
      <c r="APU108" s="220"/>
      <c r="APV108" s="220"/>
      <c r="APW108" s="220"/>
      <c r="APX108" s="220"/>
      <c r="APY108" s="220"/>
      <c r="APZ108" s="220"/>
      <c r="AQA108" s="220"/>
      <c r="AQB108" s="220"/>
      <c r="AQC108" s="220"/>
      <c r="AQD108" s="220"/>
      <c r="AQE108" s="220"/>
      <c r="AQF108" s="220"/>
      <c r="AQG108" s="220"/>
      <c r="AQH108" s="220"/>
      <c r="AQI108" s="220"/>
      <c r="AQJ108" s="220"/>
      <c r="AQK108" s="220"/>
      <c r="AQL108" s="220"/>
      <c r="AQM108" s="220"/>
      <c r="AQN108" s="220"/>
      <c r="AQO108" s="220"/>
      <c r="AQP108" s="220"/>
      <c r="AQQ108" s="220"/>
      <c r="AQR108" s="220"/>
      <c r="AQS108" s="220"/>
      <c r="AQT108" s="220"/>
      <c r="AQU108" s="220"/>
      <c r="AQV108" s="220"/>
      <c r="AQW108" s="220"/>
      <c r="AQX108" s="220"/>
      <c r="AQY108" s="220"/>
      <c r="AQZ108" s="220"/>
      <c r="ARA108" s="220"/>
      <c r="ARB108" s="220"/>
      <c r="ARC108" s="220"/>
      <c r="ARD108" s="220"/>
      <c r="ARE108" s="220"/>
      <c r="ARF108" s="220"/>
      <c r="ARG108" s="220"/>
      <c r="ARH108" s="220"/>
      <c r="ARI108" s="220"/>
      <c r="ARJ108" s="220"/>
      <c r="ARK108" s="220"/>
      <c r="ARL108" s="220"/>
      <c r="ARM108" s="220"/>
      <c r="ARN108" s="220"/>
      <c r="ARO108" s="220"/>
      <c r="ARP108" s="220"/>
      <c r="ARQ108" s="220"/>
      <c r="ARR108" s="220"/>
      <c r="ARS108" s="220"/>
      <c r="ART108" s="220"/>
      <c r="ARU108" s="220"/>
      <c r="ARV108" s="220"/>
      <c r="ARW108" s="220"/>
      <c r="ARX108" s="220"/>
      <c r="ARY108" s="220"/>
      <c r="ARZ108" s="220"/>
      <c r="ASA108" s="220"/>
      <c r="ASB108" s="220"/>
      <c r="ASC108" s="220"/>
      <c r="ASD108" s="220"/>
      <c r="ASE108" s="220"/>
      <c r="ASF108" s="220"/>
      <c r="ASG108" s="220"/>
      <c r="ASH108" s="220"/>
      <c r="ASI108" s="220"/>
      <c r="ASJ108" s="220"/>
      <c r="ASK108" s="220"/>
      <c r="ASL108" s="220"/>
      <c r="ASM108" s="220"/>
      <c r="ASN108" s="220"/>
      <c r="ASO108" s="220"/>
      <c r="ASP108" s="220"/>
      <c r="ASQ108" s="220"/>
      <c r="ASR108" s="220"/>
      <c r="ASS108" s="220"/>
      <c r="AST108" s="220"/>
      <c r="ASU108" s="220"/>
      <c r="ASV108" s="220"/>
      <c r="ASW108" s="220"/>
      <c r="ASX108" s="220"/>
      <c r="ASY108" s="220"/>
      <c r="ASZ108" s="220"/>
      <c r="ATA108" s="220"/>
      <c r="ATB108" s="220"/>
      <c r="ATC108" s="220"/>
      <c r="ATD108" s="220"/>
      <c r="ATE108" s="220"/>
      <c r="ATF108" s="220"/>
      <c r="ATG108" s="220"/>
      <c r="ATH108" s="220"/>
      <c r="ATI108" s="220"/>
    </row>
    <row r="109" spans="2:1205" s="397" customFormat="1" ht="12.75" customHeight="1" x14ac:dyDescent="0.15">
      <c r="B109" s="1001"/>
      <c r="C109" s="983"/>
      <c r="D109" s="986"/>
      <c r="E109" s="986"/>
      <c r="F109" s="986"/>
      <c r="G109" s="1004"/>
      <c r="H109" s="1006"/>
      <c r="I109" s="974"/>
      <c r="J109" s="392"/>
      <c r="K109" s="392"/>
      <c r="L109" s="392"/>
      <c r="M109" s="392"/>
      <c r="N109" s="962"/>
      <c r="O109" s="959"/>
      <c r="P109" s="392"/>
      <c r="Q109" s="392"/>
      <c r="R109" s="392"/>
      <c r="S109" s="392"/>
      <c r="T109" s="962"/>
      <c r="U109" s="959"/>
      <c r="V109" s="392"/>
      <c r="W109" s="392"/>
      <c r="X109" s="392"/>
      <c r="Y109" s="392"/>
      <c r="Z109" s="853" t="s">
        <v>96</v>
      </c>
      <c r="AA109" s="1080">
        <v>0.4</v>
      </c>
      <c r="AB109" s="853" t="s">
        <v>97</v>
      </c>
      <c r="AC109" s="853">
        <v>13</v>
      </c>
      <c r="AD109" s="853">
        <v>13</v>
      </c>
      <c r="AE109" s="393"/>
      <c r="AF109" s="394"/>
      <c r="AG109" s="1009">
        <v>13</v>
      </c>
      <c r="AH109" s="393"/>
      <c r="AI109" s="395"/>
      <c r="AJ109" s="1009">
        <v>13</v>
      </c>
      <c r="AK109" s="393"/>
      <c r="AL109" s="395"/>
      <c r="AM109" s="1009">
        <v>13</v>
      </c>
      <c r="AN109" s="393"/>
      <c r="AO109" s="395"/>
      <c r="AP109" s="1027" t="s">
        <v>72</v>
      </c>
      <c r="AQ109" s="1024">
        <v>104000000</v>
      </c>
      <c r="AR109" s="1015" t="s">
        <v>2124</v>
      </c>
      <c r="AS109" s="1013"/>
      <c r="AT109" s="1013"/>
      <c r="AU109" s="1018">
        <v>109200000</v>
      </c>
      <c r="AV109" s="1015" t="s">
        <v>2124</v>
      </c>
      <c r="AW109" s="1013"/>
      <c r="AX109" s="1013"/>
      <c r="AY109" s="1018">
        <v>114660000</v>
      </c>
      <c r="AZ109" s="1015" t="s">
        <v>2124</v>
      </c>
      <c r="BA109" s="1013"/>
      <c r="BB109" s="1013"/>
      <c r="BC109" s="1018">
        <v>120393000</v>
      </c>
      <c r="BD109" s="1015" t="s">
        <v>2124</v>
      </c>
      <c r="BE109" s="1013"/>
      <c r="BF109" s="1022"/>
      <c r="BG109" s="1018"/>
      <c r="BH109" s="1015" t="s">
        <v>2124</v>
      </c>
      <c r="BI109" s="1013"/>
      <c r="BJ109" s="1013"/>
      <c r="BK109" s="396"/>
      <c r="BL109" s="220"/>
      <c r="BM109" s="220"/>
      <c r="BN109" s="220"/>
      <c r="BO109" s="220"/>
      <c r="BP109" s="220"/>
      <c r="BQ109" s="220"/>
      <c r="BR109" s="220"/>
      <c r="BS109" s="220"/>
      <c r="BT109" s="220"/>
      <c r="BU109" s="220"/>
      <c r="BV109" s="220"/>
      <c r="BW109" s="220"/>
      <c r="BX109" s="220"/>
      <c r="BY109" s="220"/>
      <c r="BZ109" s="220"/>
      <c r="CA109" s="220"/>
      <c r="CB109" s="220"/>
      <c r="CC109" s="220"/>
      <c r="CD109" s="220"/>
      <c r="CE109" s="220"/>
      <c r="CF109" s="220"/>
      <c r="CG109" s="220"/>
      <c r="CH109" s="220"/>
      <c r="CI109" s="220"/>
      <c r="CJ109" s="220"/>
      <c r="CK109" s="220"/>
      <c r="CL109" s="220"/>
      <c r="CM109" s="220"/>
      <c r="CN109" s="220"/>
      <c r="CO109" s="220"/>
      <c r="CP109" s="220"/>
      <c r="CQ109" s="220"/>
      <c r="CR109" s="220"/>
      <c r="CS109" s="220"/>
      <c r="CT109" s="220"/>
      <c r="CU109" s="220"/>
      <c r="CV109" s="220"/>
      <c r="CW109" s="220"/>
      <c r="CX109" s="220"/>
      <c r="CY109" s="220"/>
      <c r="CZ109" s="220"/>
      <c r="DA109" s="220"/>
      <c r="DB109" s="220"/>
      <c r="DC109" s="220"/>
      <c r="DD109" s="220"/>
      <c r="DE109" s="220"/>
      <c r="DF109" s="220"/>
      <c r="DG109" s="220"/>
      <c r="DH109" s="220"/>
      <c r="DI109" s="220"/>
      <c r="DJ109" s="220"/>
      <c r="DK109" s="220"/>
      <c r="DL109" s="220"/>
      <c r="DM109" s="220"/>
      <c r="DN109" s="220"/>
      <c r="DO109" s="220"/>
      <c r="DP109" s="220"/>
      <c r="DQ109" s="220"/>
      <c r="DR109" s="220"/>
      <c r="DS109" s="220"/>
      <c r="DT109" s="220"/>
      <c r="DU109" s="220"/>
      <c r="DV109" s="220"/>
      <c r="DW109" s="220"/>
      <c r="DX109" s="220"/>
      <c r="DY109" s="220"/>
      <c r="DZ109" s="220"/>
      <c r="EA109" s="220"/>
      <c r="EB109" s="220"/>
      <c r="EC109" s="220"/>
      <c r="ED109" s="220"/>
      <c r="EE109" s="220"/>
      <c r="EF109" s="220"/>
      <c r="EG109" s="220"/>
      <c r="EH109" s="220"/>
      <c r="EI109" s="220"/>
      <c r="EJ109" s="220"/>
      <c r="EK109" s="220"/>
      <c r="EL109" s="220"/>
      <c r="EM109" s="220"/>
      <c r="EN109" s="220"/>
      <c r="EO109" s="220"/>
      <c r="EP109" s="220"/>
      <c r="EQ109" s="220"/>
      <c r="ER109" s="220"/>
      <c r="ES109" s="220"/>
      <c r="ET109" s="220"/>
      <c r="EU109" s="220"/>
      <c r="EV109" s="220"/>
      <c r="EW109" s="220"/>
      <c r="EX109" s="220"/>
      <c r="EY109" s="220"/>
      <c r="EZ109" s="220"/>
      <c r="FA109" s="220"/>
      <c r="FB109" s="220"/>
      <c r="FC109" s="220"/>
      <c r="FD109" s="220"/>
      <c r="FE109" s="220"/>
      <c r="FF109" s="220"/>
      <c r="FG109" s="220"/>
      <c r="FH109" s="220"/>
      <c r="FI109" s="220"/>
      <c r="FJ109" s="220"/>
      <c r="FK109" s="220"/>
      <c r="FL109" s="220"/>
      <c r="FM109" s="220"/>
      <c r="FN109" s="220"/>
      <c r="FO109" s="220"/>
      <c r="FP109" s="220"/>
      <c r="FQ109" s="220"/>
      <c r="FR109" s="220"/>
      <c r="FS109" s="220"/>
      <c r="FT109" s="220"/>
      <c r="FU109" s="220"/>
      <c r="FV109" s="220"/>
      <c r="FW109" s="220"/>
      <c r="FX109" s="220"/>
      <c r="FY109" s="220"/>
      <c r="FZ109" s="220"/>
      <c r="GA109" s="220"/>
      <c r="GB109" s="220"/>
      <c r="GC109" s="220"/>
      <c r="GD109" s="220"/>
      <c r="GE109" s="220"/>
      <c r="GF109" s="220"/>
      <c r="GG109" s="220"/>
      <c r="GH109" s="220"/>
      <c r="GI109" s="220"/>
      <c r="GJ109" s="220"/>
      <c r="GK109" s="220"/>
      <c r="GL109" s="220"/>
      <c r="GM109" s="220"/>
      <c r="GN109" s="220"/>
      <c r="GO109" s="220"/>
      <c r="GP109" s="220"/>
      <c r="GQ109" s="220"/>
      <c r="GR109" s="220"/>
      <c r="GS109" s="220"/>
      <c r="GT109" s="220"/>
      <c r="GU109" s="220"/>
      <c r="GV109" s="220"/>
      <c r="GW109" s="220"/>
      <c r="GX109" s="220"/>
      <c r="GY109" s="220"/>
      <c r="GZ109" s="220"/>
      <c r="HA109" s="220"/>
      <c r="HB109" s="220"/>
      <c r="HC109" s="220"/>
      <c r="HD109" s="220"/>
      <c r="HE109" s="220"/>
      <c r="HF109" s="220"/>
      <c r="HG109" s="220"/>
      <c r="HH109" s="220"/>
      <c r="HI109" s="220"/>
      <c r="HJ109" s="220"/>
      <c r="HK109" s="220"/>
      <c r="HL109" s="220"/>
      <c r="HM109" s="220"/>
      <c r="HN109" s="220"/>
      <c r="HO109" s="220"/>
      <c r="HP109" s="220"/>
      <c r="HQ109" s="220"/>
      <c r="HR109" s="220"/>
      <c r="HS109" s="220"/>
      <c r="HT109" s="220"/>
      <c r="HU109" s="220"/>
      <c r="HV109" s="220"/>
      <c r="HW109" s="220"/>
      <c r="HX109" s="220"/>
      <c r="HY109" s="220"/>
      <c r="HZ109" s="220"/>
      <c r="IA109" s="220"/>
      <c r="IB109" s="220"/>
      <c r="IC109" s="220"/>
      <c r="ID109" s="220"/>
      <c r="IE109" s="220"/>
      <c r="IF109" s="220"/>
      <c r="IG109" s="220"/>
      <c r="IH109" s="220"/>
      <c r="II109" s="220"/>
      <c r="IJ109" s="220"/>
      <c r="IK109" s="220"/>
      <c r="IL109" s="220"/>
      <c r="IM109" s="220"/>
      <c r="IN109" s="220"/>
      <c r="IO109" s="220"/>
      <c r="IP109" s="220"/>
      <c r="IQ109" s="220"/>
      <c r="IR109" s="220"/>
      <c r="IS109" s="220"/>
      <c r="IT109" s="220"/>
      <c r="IU109" s="220"/>
      <c r="IV109" s="220"/>
      <c r="IW109" s="220"/>
      <c r="IX109" s="220"/>
      <c r="IY109" s="220"/>
      <c r="IZ109" s="220"/>
      <c r="JA109" s="220"/>
      <c r="JB109" s="220"/>
      <c r="JC109" s="220"/>
      <c r="JD109" s="220"/>
      <c r="JE109" s="220"/>
      <c r="JF109" s="220"/>
      <c r="JG109" s="220"/>
      <c r="JH109" s="220"/>
      <c r="JI109" s="220"/>
      <c r="JJ109" s="220"/>
      <c r="JK109" s="220"/>
      <c r="JL109" s="220"/>
      <c r="JM109" s="220"/>
      <c r="JN109" s="220"/>
      <c r="JO109" s="220"/>
      <c r="JP109" s="220"/>
      <c r="JQ109" s="220"/>
      <c r="JR109" s="220"/>
      <c r="JS109" s="220"/>
      <c r="JT109" s="220"/>
      <c r="JU109" s="220"/>
      <c r="JV109" s="220"/>
      <c r="JW109" s="220"/>
      <c r="JX109" s="220"/>
      <c r="JY109" s="220"/>
      <c r="JZ109" s="220"/>
      <c r="KA109" s="220"/>
      <c r="KB109" s="220"/>
      <c r="KC109" s="220"/>
      <c r="KD109" s="220"/>
      <c r="KE109" s="220"/>
      <c r="KF109" s="220"/>
      <c r="KG109" s="220"/>
      <c r="KH109" s="220"/>
      <c r="KI109" s="220"/>
      <c r="KJ109" s="220"/>
      <c r="KK109" s="220"/>
      <c r="KL109" s="220"/>
      <c r="KM109" s="220"/>
      <c r="KN109" s="220"/>
      <c r="KO109" s="220"/>
      <c r="KP109" s="220"/>
      <c r="KQ109" s="220"/>
      <c r="KR109" s="220"/>
      <c r="KS109" s="220"/>
      <c r="KT109" s="220"/>
      <c r="KU109" s="220"/>
      <c r="KV109" s="220"/>
      <c r="KW109" s="220"/>
      <c r="KX109" s="220"/>
      <c r="KY109" s="220"/>
      <c r="KZ109" s="220"/>
      <c r="LA109" s="220"/>
      <c r="LB109" s="220"/>
      <c r="LC109" s="220"/>
      <c r="LD109" s="220"/>
      <c r="LE109" s="220"/>
      <c r="LF109" s="220"/>
      <c r="LG109" s="220"/>
      <c r="LH109" s="220"/>
      <c r="LI109" s="220"/>
      <c r="LJ109" s="220"/>
      <c r="LK109" s="220"/>
      <c r="LL109" s="220"/>
      <c r="LM109" s="220"/>
      <c r="LN109" s="220"/>
      <c r="LO109" s="220"/>
      <c r="LP109" s="220"/>
      <c r="LQ109" s="220"/>
      <c r="LR109" s="220"/>
      <c r="LS109" s="220"/>
      <c r="LT109" s="220"/>
      <c r="LU109" s="220"/>
      <c r="LV109" s="220"/>
      <c r="LW109" s="220"/>
      <c r="LX109" s="220"/>
      <c r="LY109" s="220"/>
      <c r="LZ109" s="220"/>
      <c r="MA109" s="220"/>
      <c r="MB109" s="220"/>
      <c r="MC109" s="220"/>
      <c r="MD109" s="220"/>
      <c r="ME109" s="220"/>
      <c r="MF109" s="220"/>
      <c r="MG109" s="220"/>
      <c r="MH109" s="220"/>
      <c r="MI109" s="220"/>
      <c r="MJ109" s="220"/>
      <c r="MK109" s="220"/>
      <c r="ML109" s="220"/>
      <c r="MM109" s="220"/>
      <c r="MN109" s="220"/>
      <c r="MO109" s="220"/>
      <c r="MP109" s="220"/>
      <c r="MQ109" s="220"/>
      <c r="MR109" s="220"/>
      <c r="MS109" s="220"/>
      <c r="MT109" s="220"/>
      <c r="MU109" s="220"/>
      <c r="MV109" s="220"/>
      <c r="MW109" s="220"/>
      <c r="MX109" s="220"/>
      <c r="MY109" s="220"/>
      <c r="MZ109" s="220"/>
      <c r="NA109" s="220"/>
      <c r="NB109" s="220"/>
      <c r="NC109" s="220"/>
      <c r="ND109" s="220"/>
      <c r="NE109" s="220"/>
      <c r="NF109" s="220"/>
      <c r="NG109" s="220"/>
      <c r="NH109" s="220"/>
      <c r="NI109" s="220"/>
      <c r="NJ109" s="220"/>
      <c r="NK109" s="220"/>
      <c r="NL109" s="220"/>
      <c r="NM109" s="220"/>
      <c r="NN109" s="220"/>
      <c r="NO109" s="220"/>
      <c r="NP109" s="220"/>
      <c r="NQ109" s="220"/>
      <c r="NR109" s="220"/>
      <c r="NS109" s="220"/>
      <c r="NT109" s="220"/>
      <c r="NU109" s="220"/>
      <c r="NV109" s="220"/>
      <c r="NW109" s="220"/>
      <c r="NX109" s="220"/>
      <c r="NY109" s="220"/>
      <c r="NZ109" s="220"/>
      <c r="OA109" s="220"/>
      <c r="OB109" s="220"/>
      <c r="OC109" s="220"/>
      <c r="OD109" s="220"/>
      <c r="OE109" s="220"/>
      <c r="OF109" s="220"/>
      <c r="OG109" s="220"/>
      <c r="OH109" s="220"/>
      <c r="OI109" s="220"/>
      <c r="OJ109" s="220"/>
      <c r="OK109" s="220"/>
      <c r="OL109" s="220"/>
      <c r="OM109" s="220"/>
      <c r="ON109" s="220"/>
      <c r="OO109" s="220"/>
      <c r="OP109" s="220"/>
      <c r="OQ109" s="220"/>
      <c r="OR109" s="220"/>
      <c r="OS109" s="220"/>
      <c r="OT109" s="220"/>
      <c r="OU109" s="220"/>
      <c r="OV109" s="220"/>
      <c r="OW109" s="220"/>
      <c r="OX109" s="220"/>
      <c r="OY109" s="220"/>
      <c r="OZ109" s="220"/>
      <c r="PA109" s="220"/>
      <c r="PB109" s="220"/>
      <c r="PC109" s="220"/>
      <c r="PD109" s="220"/>
      <c r="PE109" s="220"/>
      <c r="PF109" s="220"/>
      <c r="PG109" s="220"/>
      <c r="PH109" s="220"/>
      <c r="PI109" s="220"/>
      <c r="PJ109" s="220"/>
      <c r="PK109" s="220"/>
      <c r="PL109" s="220"/>
      <c r="PM109" s="220"/>
      <c r="PN109" s="220"/>
      <c r="PO109" s="220"/>
      <c r="PP109" s="220"/>
      <c r="PQ109" s="220"/>
      <c r="PR109" s="220"/>
      <c r="PS109" s="220"/>
      <c r="PT109" s="220"/>
      <c r="PU109" s="220"/>
      <c r="PV109" s="220"/>
      <c r="PW109" s="220"/>
      <c r="PX109" s="220"/>
      <c r="PY109" s="220"/>
      <c r="PZ109" s="220"/>
      <c r="QA109" s="220"/>
      <c r="QB109" s="220"/>
      <c r="QC109" s="220"/>
      <c r="QD109" s="220"/>
      <c r="QE109" s="220"/>
      <c r="QF109" s="220"/>
      <c r="QG109" s="220"/>
      <c r="QH109" s="220"/>
      <c r="QI109" s="220"/>
      <c r="QJ109" s="220"/>
      <c r="QK109" s="220"/>
      <c r="QL109" s="220"/>
      <c r="QM109" s="220"/>
      <c r="QN109" s="220"/>
      <c r="QO109" s="220"/>
      <c r="QP109" s="220"/>
      <c r="QQ109" s="220"/>
      <c r="QR109" s="220"/>
      <c r="QS109" s="220"/>
      <c r="QT109" s="220"/>
      <c r="QU109" s="220"/>
      <c r="QV109" s="220"/>
      <c r="QW109" s="220"/>
      <c r="QX109" s="220"/>
      <c r="QY109" s="220"/>
      <c r="QZ109" s="220"/>
      <c r="RA109" s="220"/>
      <c r="RB109" s="220"/>
      <c r="RC109" s="220"/>
      <c r="RD109" s="220"/>
      <c r="RE109" s="220"/>
      <c r="RF109" s="220"/>
      <c r="RG109" s="220"/>
      <c r="RH109" s="220"/>
      <c r="RI109" s="220"/>
      <c r="RJ109" s="220"/>
      <c r="RK109" s="220"/>
      <c r="RL109" s="220"/>
      <c r="RM109" s="220"/>
      <c r="RN109" s="220"/>
      <c r="RO109" s="220"/>
      <c r="RP109" s="220"/>
      <c r="RQ109" s="220"/>
      <c r="RR109" s="220"/>
      <c r="RS109" s="220"/>
      <c r="RT109" s="220"/>
      <c r="RU109" s="220"/>
      <c r="RV109" s="220"/>
      <c r="RW109" s="220"/>
      <c r="RX109" s="220"/>
      <c r="RY109" s="220"/>
      <c r="RZ109" s="220"/>
      <c r="SA109" s="220"/>
      <c r="SB109" s="220"/>
      <c r="SC109" s="220"/>
      <c r="SD109" s="220"/>
      <c r="SE109" s="220"/>
      <c r="SF109" s="220"/>
      <c r="SG109" s="220"/>
      <c r="SH109" s="220"/>
      <c r="SI109" s="220"/>
      <c r="SJ109" s="220"/>
      <c r="SK109" s="220"/>
      <c r="SL109" s="220"/>
      <c r="SM109" s="220"/>
      <c r="SN109" s="220"/>
      <c r="SO109" s="220"/>
      <c r="SP109" s="220"/>
      <c r="SQ109" s="220"/>
      <c r="SR109" s="220"/>
      <c r="SS109" s="220"/>
      <c r="ST109" s="220"/>
      <c r="SU109" s="220"/>
      <c r="SV109" s="220"/>
      <c r="SW109" s="220"/>
      <c r="SX109" s="220"/>
      <c r="SY109" s="220"/>
      <c r="SZ109" s="220"/>
      <c r="TA109" s="220"/>
      <c r="TB109" s="220"/>
      <c r="TC109" s="220"/>
      <c r="TD109" s="220"/>
      <c r="TE109" s="220"/>
      <c r="TF109" s="220"/>
      <c r="TG109" s="220"/>
      <c r="TH109" s="220"/>
      <c r="TI109" s="220"/>
      <c r="TJ109" s="220"/>
      <c r="TK109" s="220"/>
      <c r="TL109" s="220"/>
      <c r="TM109" s="220"/>
      <c r="TN109" s="220"/>
      <c r="TO109" s="220"/>
      <c r="TP109" s="220"/>
      <c r="TQ109" s="220"/>
      <c r="TR109" s="220"/>
      <c r="TS109" s="220"/>
      <c r="TT109" s="220"/>
      <c r="TU109" s="220"/>
      <c r="TV109" s="220"/>
      <c r="TW109" s="220"/>
      <c r="TX109" s="220"/>
      <c r="TY109" s="220"/>
      <c r="TZ109" s="220"/>
      <c r="UA109" s="220"/>
      <c r="UB109" s="220"/>
      <c r="UC109" s="220"/>
      <c r="UD109" s="220"/>
      <c r="UE109" s="220"/>
      <c r="UF109" s="220"/>
      <c r="UG109" s="220"/>
      <c r="UH109" s="220"/>
      <c r="UI109" s="220"/>
      <c r="UJ109" s="220"/>
      <c r="UK109" s="220"/>
      <c r="UL109" s="220"/>
      <c r="UM109" s="220"/>
      <c r="UN109" s="220"/>
      <c r="UO109" s="220"/>
      <c r="UP109" s="220"/>
      <c r="UQ109" s="220"/>
      <c r="UR109" s="220"/>
      <c r="US109" s="220"/>
      <c r="UT109" s="220"/>
      <c r="UU109" s="220"/>
      <c r="UV109" s="220"/>
      <c r="UW109" s="220"/>
      <c r="UX109" s="220"/>
      <c r="UY109" s="220"/>
      <c r="UZ109" s="220"/>
      <c r="VA109" s="220"/>
      <c r="VB109" s="220"/>
      <c r="VC109" s="220"/>
      <c r="VD109" s="220"/>
      <c r="VE109" s="220"/>
      <c r="VF109" s="220"/>
      <c r="VG109" s="220"/>
      <c r="VH109" s="220"/>
      <c r="VI109" s="220"/>
      <c r="VJ109" s="220"/>
      <c r="VK109" s="220"/>
      <c r="VL109" s="220"/>
      <c r="VM109" s="220"/>
      <c r="VN109" s="220"/>
      <c r="VO109" s="220"/>
      <c r="VP109" s="220"/>
      <c r="VQ109" s="220"/>
      <c r="VR109" s="220"/>
      <c r="VS109" s="220"/>
      <c r="VT109" s="220"/>
      <c r="VU109" s="220"/>
      <c r="VV109" s="220"/>
      <c r="VW109" s="220"/>
      <c r="VX109" s="220"/>
      <c r="VY109" s="220"/>
      <c r="VZ109" s="220"/>
      <c r="WA109" s="220"/>
      <c r="WB109" s="220"/>
      <c r="WC109" s="220"/>
      <c r="WD109" s="220"/>
      <c r="WE109" s="220"/>
      <c r="WF109" s="220"/>
      <c r="WG109" s="220"/>
      <c r="WH109" s="220"/>
      <c r="WI109" s="220"/>
      <c r="WJ109" s="220"/>
      <c r="WK109" s="220"/>
      <c r="WL109" s="220"/>
      <c r="WM109" s="220"/>
      <c r="WN109" s="220"/>
      <c r="WO109" s="220"/>
      <c r="WP109" s="220"/>
      <c r="WQ109" s="220"/>
      <c r="WR109" s="220"/>
      <c r="WS109" s="220"/>
      <c r="WT109" s="220"/>
      <c r="WU109" s="220"/>
      <c r="WV109" s="220"/>
      <c r="WW109" s="220"/>
      <c r="WX109" s="220"/>
      <c r="WY109" s="220"/>
      <c r="WZ109" s="220"/>
      <c r="XA109" s="220"/>
      <c r="XB109" s="220"/>
      <c r="XC109" s="220"/>
      <c r="XD109" s="220"/>
      <c r="XE109" s="220"/>
      <c r="XF109" s="220"/>
      <c r="XG109" s="220"/>
      <c r="XH109" s="220"/>
      <c r="XI109" s="220"/>
      <c r="XJ109" s="220"/>
      <c r="XK109" s="220"/>
      <c r="XL109" s="220"/>
      <c r="XM109" s="220"/>
      <c r="XN109" s="220"/>
      <c r="XO109" s="220"/>
      <c r="XP109" s="220"/>
      <c r="XQ109" s="220"/>
      <c r="XR109" s="220"/>
      <c r="XS109" s="220"/>
      <c r="XT109" s="220"/>
      <c r="XU109" s="220"/>
      <c r="XV109" s="220"/>
      <c r="XW109" s="220"/>
      <c r="XX109" s="220"/>
      <c r="XY109" s="220"/>
      <c r="XZ109" s="220"/>
      <c r="YA109" s="220"/>
      <c r="YB109" s="220"/>
      <c r="YC109" s="220"/>
      <c r="YD109" s="220"/>
      <c r="YE109" s="220"/>
      <c r="YF109" s="220"/>
      <c r="YG109" s="220"/>
      <c r="YH109" s="220"/>
      <c r="YI109" s="220"/>
      <c r="YJ109" s="220"/>
      <c r="YK109" s="220"/>
      <c r="YL109" s="220"/>
      <c r="YM109" s="220"/>
      <c r="YN109" s="220"/>
      <c r="YO109" s="220"/>
      <c r="YP109" s="220"/>
      <c r="YQ109" s="220"/>
      <c r="YR109" s="220"/>
      <c r="YS109" s="220"/>
      <c r="YT109" s="220"/>
      <c r="YU109" s="220"/>
      <c r="YV109" s="220"/>
      <c r="YW109" s="220"/>
      <c r="YX109" s="220"/>
      <c r="YY109" s="220"/>
      <c r="YZ109" s="220"/>
      <c r="ZA109" s="220"/>
      <c r="ZB109" s="220"/>
      <c r="ZC109" s="220"/>
      <c r="ZD109" s="220"/>
      <c r="ZE109" s="220"/>
      <c r="ZF109" s="220"/>
      <c r="ZG109" s="220"/>
      <c r="ZH109" s="220"/>
      <c r="ZI109" s="220"/>
      <c r="ZJ109" s="220"/>
      <c r="ZK109" s="220"/>
      <c r="ZL109" s="220"/>
      <c r="ZM109" s="220"/>
      <c r="ZN109" s="220"/>
      <c r="ZO109" s="220"/>
      <c r="ZP109" s="220"/>
      <c r="ZQ109" s="220"/>
      <c r="ZR109" s="220"/>
      <c r="ZS109" s="220"/>
      <c r="ZT109" s="220"/>
      <c r="ZU109" s="220"/>
      <c r="ZV109" s="220"/>
      <c r="ZW109" s="220"/>
      <c r="ZX109" s="220"/>
      <c r="ZY109" s="220"/>
      <c r="ZZ109" s="220"/>
      <c r="AAA109" s="220"/>
      <c r="AAB109" s="220"/>
      <c r="AAC109" s="220"/>
      <c r="AAD109" s="220"/>
      <c r="AAE109" s="220"/>
      <c r="AAF109" s="220"/>
      <c r="AAG109" s="220"/>
      <c r="AAH109" s="220"/>
      <c r="AAI109" s="220"/>
      <c r="AAJ109" s="220"/>
      <c r="AAK109" s="220"/>
      <c r="AAL109" s="220"/>
      <c r="AAM109" s="220"/>
      <c r="AAN109" s="220"/>
      <c r="AAO109" s="220"/>
      <c r="AAP109" s="220"/>
      <c r="AAQ109" s="220"/>
      <c r="AAR109" s="220"/>
      <c r="AAS109" s="220"/>
      <c r="AAT109" s="220"/>
      <c r="AAU109" s="220"/>
      <c r="AAV109" s="220"/>
      <c r="AAW109" s="220"/>
      <c r="AAX109" s="220"/>
      <c r="AAY109" s="220"/>
      <c r="AAZ109" s="220"/>
      <c r="ABA109" s="220"/>
      <c r="ABB109" s="220"/>
      <c r="ABC109" s="220"/>
      <c r="ABD109" s="220"/>
      <c r="ABE109" s="220"/>
      <c r="ABF109" s="220"/>
      <c r="ABG109" s="220"/>
      <c r="ABH109" s="220"/>
      <c r="ABI109" s="220"/>
      <c r="ABJ109" s="220"/>
      <c r="ABK109" s="220"/>
      <c r="ABL109" s="220"/>
      <c r="ABM109" s="220"/>
      <c r="ABN109" s="220"/>
      <c r="ABO109" s="220"/>
      <c r="ABP109" s="220"/>
      <c r="ABQ109" s="220"/>
      <c r="ABR109" s="220"/>
      <c r="ABS109" s="220"/>
      <c r="ABT109" s="220"/>
      <c r="ABU109" s="220"/>
      <c r="ABV109" s="220"/>
      <c r="ABW109" s="220"/>
      <c r="ABX109" s="220"/>
      <c r="ABY109" s="220"/>
      <c r="ABZ109" s="220"/>
      <c r="ACA109" s="220"/>
      <c r="ACB109" s="220"/>
      <c r="ACC109" s="220"/>
      <c r="ACD109" s="220"/>
      <c r="ACE109" s="220"/>
      <c r="ACF109" s="220"/>
      <c r="ACG109" s="220"/>
      <c r="ACH109" s="220"/>
      <c r="ACI109" s="220"/>
      <c r="ACJ109" s="220"/>
      <c r="ACK109" s="220"/>
      <c r="ACL109" s="220"/>
      <c r="ACM109" s="220"/>
      <c r="ACN109" s="220"/>
      <c r="ACO109" s="220"/>
      <c r="ACP109" s="220"/>
      <c r="ACQ109" s="220"/>
      <c r="ACR109" s="220"/>
      <c r="ACS109" s="220"/>
      <c r="ACT109" s="220"/>
      <c r="ACU109" s="220"/>
      <c r="ACV109" s="220"/>
      <c r="ACW109" s="220"/>
      <c r="ACX109" s="220"/>
      <c r="ACY109" s="220"/>
      <c r="ACZ109" s="220"/>
      <c r="ADA109" s="220"/>
      <c r="ADB109" s="220"/>
      <c r="ADC109" s="220"/>
      <c r="ADD109" s="220"/>
      <c r="ADE109" s="220"/>
      <c r="ADF109" s="220"/>
      <c r="ADG109" s="220"/>
      <c r="ADH109" s="220"/>
      <c r="ADI109" s="220"/>
      <c r="ADJ109" s="220"/>
      <c r="ADK109" s="220"/>
      <c r="ADL109" s="220"/>
      <c r="ADM109" s="220"/>
      <c r="ADN109" s="220"/>
      <c r="ADO109" s="220"/>
      <c r="ADP109" s="220"/>
      <c r="ADQ109" s="220"/>
      <c r="ADR109" s="220"/>
      <c r="ADS109" s="220"/>
      <c r="ADT109" s="220"/>
      <c r="ADU109" s="220"/>
      <c r="ADV109" s="220"/>
      <c r="ADW109" s="220"/>
      <c r="ADX109" s="220"/>
      <c r="ADY109" s="220"/>
      <c r="ADZ109" s="220"/>
      <c r="AEA109" s="220"/>
      <c r="AEB109" s="220"/>
      <c r="AEC109" s="220"/>
      <c r="AED109" s="220"/>
      <c r="AEE109" s="220"/>
      <c r="AEF109" s="220"/>
      <c r="AEG109" s="220"/>
      <c r="AEH109" s="220"/>
      <c r="AEI109" s="220"/>
      <c r="AEJ109" s="220"/>
      <c r="AEK109" s="220"/>
      <c r="AEL109" s="220"/>
      <c r="AEM109" s="220"/>
      <c r="AEN109" s="220"/>
      <c r="AEO109" s="220"/>
      <c r="AEP109" s="220"/>
      <c r="AEQ109" s="220"/>
      <c r="AER109" s="220"/>
      <c r="AES109" s="220"/>
      <c r="AET109" s="220"/>
      <c r="AEU109" s="220"/>
      <c r="AEV109" s="220"/>
      <c r="AEW109" s="220"/>
      <c r="AEX109" s="220"/>
      <c r="AEY109" s="220"/>
      <c r="AEZ109" s="220"/>
      <c r="AFA109" s="220"/>
      <c r="AFB109" s="220"/>
      <c r="AFC109" s="220"/>
      <c r="AFD109" s="220"/>
      <c r="AFE109" s="220"/>
      <c r="AFF109" s="220"/>
      <c r="AFG109" s="220"/>
      <c r="AFH109" s="220"/>
      <c r="AFI109" s="220"/>
      <c r="AFJ109" s="220"/>
      <c r="AFK109" s="220"/>
      <c r="AFL109" s="220"/>
      <c r="AFM109" s="220"/>
      <c r="AFN109" s="220"/>
      <c r="AFO109" s="220"/>
      <c r="AFP109" s="220"/>
      <c r="AFQ109" s="220"/>
      <c r="AFR109" s="220"/>
      <c r="AFS109" s="220"/>
      <c r="AFT109" s="220"/>
      <c r="AFU109" s="220"/>
      <c r="AFV109" s="220"/>
      <c r="AFW109" s="220"/>
      <c r="AFX109" s="220"/>
      <c r="AFY109" s="220"/>
      <c r="AFZ109" s="220"/>
      <c r="AGA109" s="220"/>
      <c r="AGB109" s="220"/>
      <c r="AGC109" s="220"/>
      <c r="AGD109" s="220"/>
      <c r="AGE109" s="220"/>
      <c r="AGF109" s="220"/>
      <c r="AGG109" s="220"/>
      <c r="AGH109" s="220"/>
      <c r="AGI109" s="220"/>
      <c r="AGJ109" s="220"/>
      <c r="AGK109" s="220"/>
      <c r="AGL109" s="220"/>
      <c r="AGM109" s="220"/>
      <c r="AGN109" s="220"/>
      <c r="AGO109" s="220"/>
      <c r="AGP109" s="220"/>
      <c r="AGQ109" s="220"/>
      <c r="AGR109" s="220"/>
      <c r="AGS109" s="220"/>
      <c r="AGT109" s="220"/>
      <c r="AGU109" s="220"/>
      <c r="AGV109" s="220"/>
      <c r="AGW109" s="220"/>
      <c r="AGX109" s="220"/>
      <c r="AGY109" s="220"/>
      <c r="AGZ109" s="220"/>
      <c r="AHA109" s="220"/>
      <c r="AHB109" s="220"/>
      <c r="AHC109" s="220"/>
      <c r="AHD109" s="220"/>
      <c r="AHE109" s="220"/>
      <c r="AHF109" s="220"/>
      <c r="AHG109" s="220"/>
      <c r="AHH109" s="220"/>
      <c r="AHI109" s="220"/>
      <c r="AHJ109" s="220"/>
      <c r="AHK109" s="220"/>
      <c r="AHL109" s="220"/>
      <c r="AHM109" s="220"/>
      <c r="AHN109" s="220"/>
      <c r="AHO109" s="220"/>
      <c r="AHP109" s="220"/>
      <c r="AHQ109" s="220"/>
      <c r="AHR109" s="220"/>
      <c r="AHS109" s="220"/>
      <c r="AHT109" s="220"/>
      <c r="AHU109" s="220"/>
      <c r="AHV109" s="220"/>
      <c r="AHW109" s="220"/>
      <c r="AHX109" s="220"/>
      <c r="AHY109" s="220"/>
      <c r="AHZ109" s="220"/>
      <c r="AIA109" s="220"/>
      <c r="AIB109" s="220"/>
      <c r="AIC109" s="220"/>
      <c r="AID109" s="220"/>
      <c r="AIE109" s="220"/>
      <c r="AIF109" s="220"/>
      <c r="AIG109" s="220"/>
      <c r="AIH109" s="220"/>
      <c r="AII109" s="220"/>
      <c r="AIJ109" s="220"/>
      <c r="AIK109" s="220"/>
      <c r="AIL109" s="220"/>
      <c r="AIM109" s="220"/>
      <c r="AIN109" s="220"/>
      <c r="AIO109" s="220"/>
      <c r="AIP109" s="220"/>
      <c r="AIQ109" s="220"/>
      <c r="AIR109" s="220"/>
      <c r="AIS109" s="220"/>
      <c r="AIT109" s="220"/>
      <c r="AIU109" s="220"/>
      <c r="AIV109" s="220"/>
      <c r="AIW109" s="220"/>
      <c r="AIX109" s="220"/>
      <c r="AIY109" s="220"/>
      <c r="AIZ109" s="220"/>
      <c r="AJA109" s="220"/>
      <c r="AJB109" s="220"/>
      <c r="AJC109" s="220"/>
      <c r="AJD109" s="220"/>
      <c r="AJE109" s="220"/>
      <c r="AJF109" s="220"/>
      <c r="AJG109" s="220"/>
      <c r="AJH109" s="220"/>
      <c r="AJI109" s="220"/>
      <c r="AJJ109" s="220"/>
      <c r="AJK109" s="220"/>
      <c r="AJL109" s="220"/>
      <c r="AJM109" s="220"/>
      <c r="AJN109" s="220"/>
      <c r="AJO109" s="220"/>
      <c r="AJP109" s="220"/>
      <c r="AJQ109" s="220"/>
      <c r="AJR109" s="220"/>
      <c r="AJS109" s="220"/>
      <c r="AJT109" s="220"/>
      <c r="AJU109" s="220"/>
      <c r="AJV109" s="220"/>
      <c r="AJW109" s="220"/>
      <c r="AJX109" s="220"/>
      <c r="AJY109" s="220"/>
      <c r="AJZ109" s="220"/>
      <c r="AKA109" s="220"/>
      <c r="AKB109" s="220"/>
      <c r="AKC109" s="220"/>
      <c r="AKD109" s="220"/>
      <c r="AKE109" s="220"/>
      <c r="AKF109" s="220"/>
      <c r="AKG109" s="220"/>
      <c r="AKH109" s="220"/>
      <c r="AKI109" s="220"/>
      <c r="AKJ109" s="220"/>
      <c r="AKK109" s="220"/>
      <c r="AKL109" s="220"/>
      <c r="AKM109" s="220"/>
      <c r="AKN109" s="220"/>
      <c r="AKO109" s="220"/>
      <c r="AKP109" s="220"/>
      <c r="AKQ109" s="220"/>
      <c r="AKR109" s="220"/>
      <c r="AKS109" s="220"/>
      <c r="AKT109" s="220"/>
      <c r="AKU109" s="220"/>
      <c r="AKV109" s="220"/>
      <c r="AKW109" s="220"/>
      <c r="AKX109" s="220"/>
      <c r="AKY109" s="220"/>
      <c r="AKZ109" s="220"/>
      <c r="ALA109" s="220"/>
      <c r="ALB109" s="220"/>
      <c r="ALC109" s="220"/>
      <c r="ALD109" s="220"/>
      <c r="ALE109" s="220"/>
      <c r="ALF109" s="220"/>
      <c r="ALG109" s="220"/>
      <c r="ALH109" s="220"/>
      <c r="ALI109" s="220"/>
      <c r="ALJ109" s="220"/>
      <c r="ALK109" s="220"/>
      <c r="ALL109" s="220"/>
      <c r="ALM109" s="220"/>
      <c r="ALN109" s="220"/>
      <c r="ALO109" s="220"/>
      <c r="ALP109" s="220"/>
      <c r="ALQ109" s="220"/>
      <c r="ALR109" s="220"/>
      <c r="ALS109" s="220"/>
      <c r="ALT109" s="220"/>
      <c r="ALU109" s="220"/>
      <c r="ALV109" s="220"/>
      <c r="ALW109" s="220"/>
      <c r="ALX109" s="220"/>
      <c r="ALY109" s="220"/>
      <c r="ALZ109" s="220"/>
      <c r="AMA109" s="220"/>
      <c r="AMB109" s="220"/>
      <c r="AMC109" s="220"/>
      <c r="AMD109" s="220"/>
      <c r="AME109" s="220"/>
      <c r="AMF109" s="220"/>
      <c r="AMG109" s="220"/>
      <c r="AMH109" s="220"/>
      <c r="AMI109" s="220"/>
      <c r="AMJ109" s="220"/>
      <c r="AMK109" s="220"/>
      <c r="AML109" s="220"/>
      <c r="AMM109" s="220"/>
      <c r="AMN109" s="220"/>
      <c r="AMO109" s="220"/>
      <c r="AMP109" s="220"/>
      <c r="AMQ109" s="220"/>
      <c r="AMR109" s="220"/>
      <c r="AMS109" s="220"/>
      <c r="AMT109" s="220"/>
      <c r="AMU109" s="220"/>
      <c r="AMV109" s="220"/>
      <c r="AMW109" s="220"/>
      <c r="AMX109" s="220"/>
      <c r="AMY109" s="220"/>
      <c r="AMZ109" s="220"/>
      <c r="ANA109" s="220"/>
      <c r="ANB109" s="220"/>
      <c r="ANC109" s="220"/>
      <c r="AND109" s="220"/>
      <c r="ANE109" s="220"/>
      <c r="ANF109" s="220"/>
      <c r="ANG109" s="220"/>
      <c r="ANH109" s="220"/>
      <c r="ANI109" s="220"/>
      <c r="ANJ109" s="220"/>
      <c r="ANK109" s="220"/>
      <c r="ANL109" s="220"/>
      <c r="ANM109" s="220"/>
      <c r="ANN109" s="220"/>
      <c r="ANO109" s="220"/>
      <c r="ANP109" s="220"/>
      <c r="ANQ109" s="220"/>
      <c r="ANR109" s="220"/>
      <c r="ANS109" s="220"/>
      <c r="ANT109" s="220"/>
      <c r="ANU109" s="220"/>
      <c r="ANV109" s="220"/>
      <c r="ANW109" s="220"/>
      <c r="ANX109" s="220"/>
      <c r="ANY109" s="220"/>
      <c r="ANZ109" s="220"/>
      <c r="AOA109" s="220"/>
      <c r="AOB109" s="220"/>
      <c r="AOC109" s="220"/>
      <c r="AOD109" s="220"/>
      <c r="AOE109" s="220"/>
      <c r="AOF109" s="220"/>
      <c r="AOG109" s="220"/>
      <c r="AOH109" s="220"/>
      <c r="AOI109" s="220"/>
      <c r="AOJ109" s="220"/>
      <c r="AOK109" s="220"/>
      <c r="AOL109" s="220"/>
      <c r="AOM109" s="220"/>
      <c r="AON109" s="220"/>
      <c r="AOO109" s="220"/>
      <c r="AOP109" s="220"/>
      <c r="AOQ109" s="220"/>
      <c r="AOR109" s="220"/>
      <c r="AOS109" s="220"/>
      <c r="AOT109" s="220"/>
      <c r="AOU109" s="220"/>
      <c r="AOV109" s="220"/>
      <c r="AOW109" s="220"/>
      <c r="AOX109" s="220"/>
      <c r="AOY109" s="220"/>
      <c r="AOZ109" s="220"/>
      <c r="APA109" s="220"/>
      <c r="APB109" s="220"/>
      <c r="APC109" s="220"/>
      <c r="APD109" s="220"/>
      <c r="APE109" s="220"/>
      <c r="APF109" s="220"/>
      <c r="APG109" s="220"/>
      <c r="APH109" s="220"/>
      <c r="API109" s="220"/>
      <c r="APJ109" s="220"/>
      <c r="APK109" s="220"/>
      <c r="APL109" s="220"/>
      <c r="APM109" s="220"/>
      <c r="APN109" s="220"/>
      <c r="APO109" s="220"/>
      <c r="APP109" s="220"/>
      <c r="APQ109" s="220"/>
      <c r="APR109" s="220"/>
      <c r="APS109" s="220"/>
      <c r="APT109" s="220"/>
      <c r="APU109" s="220"/>
      <c r="APV109" s="220"/>
      <c r="APW109" s="220"/>
      <c r="APX109" s="220"/>
      <c r="APY109" s="220"/>
      <c r="APZ109" s="220"/>
      <c r="AQA109" s="220"/>
      <c r="AQB109" s="220"/>
      <c r="AQC109" s="220"/>
      <c r="AQD109" s="220"/>
      <c r="AQE109" s="220"/>
      <c r="AQF109" s="220"/>
      <c r="AQG109" s="220"/>
      <c r="AQH109" s="220"/>
      <c r="AQI109" s="220"/>
      <c r="AQJ109" s="220"/>
      <c r="AQK109" s="220"/>
      <c r="AQL109" s="220"/>
      <c r="AQM109" s="220"/>
      <c r="AQN109" s="220"/>
      <c r="AQO109" s="220"/>
      <c r="AQP109" s="220"/>
      <c r="AQQ109" s="220"/>
      <c r="AQR109" s="220"/>
      <c r="AQS109" s="220"/>
      <c r="AQT109" s="220"/>
      <c r="AQU109" s="220"/>
      <c r="AQV109" s="220"/>
      <c r="AQW109" s="220"/>
      <c r="AQX109" s="220"/>
      <c r="AQY109" s="220"/>
      <c r="AQZ109" s="220"/>
      <c r="ARA109" s="220"/>
      <c r="ARB109" s="220"/>
      <c r="ARC109" s="220"/>
      <c r="ARD109" s="220"/>
      <c r="ARE109" s="220"/>
      <c r="ARF109" s="220"/>
      <c r="ARG109" s="220"/>
      <c r="ARH109" s="220"/>
      <c r="ARI109" s="220"/>
      <c r="ARJ109" s="220"/>
      <c r="ARK109" s="220"/>
      <c r="ARL109" s="220"/>
      <c r="ARM109" s="220"/>
      <c r="ARN109" s="220"/>
      <c r="ARO109" s="220"/>
      <c r="ARP109" s="220"/>
      <c r="ARQ109" s="220"/>
      <c r="ARR109" s="220"/>
      <c r="ARS109" s="220"/>
      <c r="ART109" s="220"/>
      <c r="ARU109" s="220"/>
      <c r="ARV109" s="220"/>
      <c r="ARW109" s="220"/>
      <c r="ARX109" s="220"/>
      <c r="ARY109" s="220"/>
      <c r="ARZ109" s="220"/>
      <c r="ASA109" s="220"/>
      <c r="ASB109" s="220"/>
      <c r="ASC109" s="220"/>
      <c r="ASD109" s="220"/>
      <c r="ASE109" s="220"/>
      <c r="ASF109" s="220"/>
      <c r="ASG109" s="220"/>
      <c r="ASH109" s="220"/>
      <c r="ASI109" s="220"/>
      <c r="ASJ109" s="220"/>
      <c r="ASK109" s="220"/>
      <c r="ASL109" s="220"/>
      <c r="ASM109" s="220"/>
      <c r="ASN109" s="220"/>
      <c r="ASO109" s="220"/>
      <c r="ASP109" s="220"/>
      <c r="ASQ109" s="220"/>
      <c r="ASR109" s="220"/>
      <c r="ASS109" s="220"/>
      <c r="AST109" s="220"/>
      <c r="ASU109" s="220"/>
      <c r="ASV109" s="220"/>
      <c r="ASW109" s="220"/>
      <c r="ASX109" s="220"/>
      <c r="ASY109" s="220"/>
      <c r="ASZ109" s="220"/>
      <c r="ATA109" s="220"/>
      <c r="ATB109" s="220"/>
      <c r="ATC109" s="220"/>
      <c r="ATD109" s="220"/>
      <c r="ATE109" s="220"/>
      <c r="ATF109" s="220"/>
      <c r="ATG109" s="220"/>
      <c r="ATH109" s="220"/>
      <c r="ATI109" s="220"/>
    </row>
    <row r="110" spans="2:1205" s="397" customFormat="1" ht="12.75" x14ac:dyDescent="0.15">
      <c r="B110" s="1001"/>
      <c r="C110" s="983"/>
      <c r="D110" s="986"/>
      <c r="E110" s="986"/>
      <c r="F110" s="986"/>
      <c r="G110" s="1004"/>
      <c r="H110" s="1006"/>
      <c r="I110" s="974"/>
      <c r="J110" s="392"/>
      <c r="K110" s="392"/>
      <c r="L110" s="392"/>
      <c r="M110" s="392"/>
      <c r="N110" s="962"/>
      <c r="O110" s="959"/>
      <c r="P110" s="392"/>
      <c r="Q110" s="392"/>
      <c r="R110" s="392"/>
      <c r="S110" s="392"/>
      <c r="T110" s="962"/>
      <c r="U110" s="959"/>
      <c r="V110" s="392"/>
      <c r="W110" s="392"/>
      <c r="X110" s="392"/>
      <c r="Y110" s="392"/>
      <c r="Z110" s="854"/>
      <c r="AA110" s="1081"/>
      <c r="AB110" s="854"/>
      <c r="AC110" s="854"/>
      <c r="AD110" s="854"/>
      <c r="AE110" s="393"/>
      <c r="AF110" s="398"/>
      <c r="AG110" s="1010"/>
      <c r="AH110" s="393"/>
      <c r="AI110" s="395"/>
      <c r="AJ110" s="1010"/>
      <c r="AK110" s="393"/>
      <c r="AL110" s="395"/>
      <c r="AM110" s="1010"/>
      <c r="AN110" s="393"/>
      <c r="AO110" s="395"/>
      <c r="AP110" s="1028"/>
      <c r="AQ110" s="1025"/>
      <c r="AR110" s="1016"/>
      <c r="AS110" s="1013"/>
      <c r="AT110" s="1013"/>
      <c r="AU110" s="1019"/>
      <c r="AV110" s="1016"/>
      <c r="AW110" s="1013"/>
      <c r="AX110" s="1013"/>
      <c r="AY110" s="1019"/>
      <c r="AZ110" s="1016"/>
      <c r="BA110" s="1013"/>
      <c r="BB110" s="1013"/>
      <c r="BC110" s="1019"/>
      <c r="BD110" s="1016"/>
      <c r="BE110" s="1013"/>
      <c r="BF110" s="1022"/>
      <c r="BG110" s="1019"/>
      <c r="BH110" s="1016"/>
      <c r="BI110" s="1013"/>
      <c r="BJ110" s="1013"/>
      <c r="BK110" s="396"/>
      <c r="BL110" s="220"/>
      <c r="BM110" s="220"/>
      <c r="BN110" s="220"/>
      <c r="BO110" s="220"/>
      <c r="BP110" s="220"/>
      <c r="BQ110" s="220"/>
      <c r="BR110" s="220"/>
      <c r="BS110" s="220"/>
      <c r="BT110" s="220"/>
      <c r="BU110" s="220"/>
      <c r="BV110" s="220"/>
      <c r="BW110" s="220"/>
      <c r="BX110" s="220"/>
      <c r="BY110" s="220"/>
      <c r="BZ110" s="220"/>
      <c r="CA110" s="220"/>
      <c r="CB110" s="220"/>
      <c r="CC110" s="220"/>
      <c r="CD110" s="220"/>
      <c r="CE110" s="220"/>
      <c r="CF110" s="220"/>
      <c r="CG110" s="220"/>
      <c r="CH110" s="220"/>
      <c r="CI110" s="220"/>
      <c r="CJ110" s="220"/>
      <c r="CK110" s="220"/>
      <c r="CL110" s="220"/>
      <c r="CM110" s="220"/>
      <c r="CN110" s="220"/>
      <c r="CO110" s="220"/>
      <c r="CP110" s="220"/>
      <c r="CQ110" s="220"/>
      <c r="CR110" s="220"/>
      <c r="CS110" s="220"/>
      <c r="CT110" s="220"/>
      <c r="CU110" s="220"/>
      <c r="CV110" s="220"/>
      <c r="CW110" s="220"/>
      <c r="CX110" s="220"/>
      <c r="CY110" s="220"/>
      <c r="CZ110" s="220"/>
      <c r="DA110" s="220"/>
      <c r="DB110" s="220"/>
      <c r="DC110" s="220"/>
      <c r="DD110" s="220"/>
      <c r="DE110" s="220"/>
      <c r="DF110" s="220"/>
      <c r="DG110" s="220"/>
      <c r="DH110" s="220"/>
      <c r="DI110" s="220"/>
      <c r="DJ110" s="220"/>
      <c r="DK110" s="220"/>
      <c r="DL110" s="220"/>
      <c r="DM110" s="220"/>
      <c r="DN110" s="220"/>
      <c r="DO110" s="220"/>
      <c r="DP110" s="220"/>
      <c r="DQ110" s="220"/>
      <c r="DR110" s="220"/>
      <c r="DS110" s="220"/>
      <c r="DT110" s="220"/>
      <c r="DU110" s="220"/>
      <c r="DV110" s="220"/>
      <c r="DW110" s="220"/>
      <c r="DX110" s="220"/>
      <c r="DY110" s="220"/>
      <c r="DZ110" s="220"/>
      <c r="EA110" s="220"/>
      <c r="EB110" s="220"/>
      <c r="EC110" s="220"/>
      <c r="ED110" s="220"/>
      <c r="EE110" s="220"/>
      <c r="EF110" s="220"/>
      <c r="EG110" s="220"/>
      <c r="EH110" s="220"/>
      <c r="EI110" s="220"/>
      <c r="EJ110" s="220"/>
      <c r="EK110" s="220"/>
      <c r="EL110" s="220"/>
      <c r="EM110" s="220"/>
      <c r="EN110" s="220"/>
      <c r="EO110" s="220"/>
      <c r="EP110" s="220"/>
      <c r="EQ110" s="220"/>
      <c r="ER110" s="220"/>
      <c r="ES110" s="220"/>
      <c r="ET110" s="220"/>
      <c r="EU110" s="220"/>
      <c r="EV110" s="220"/>
      <c r="EW110" s="220"/>
      <c r="EX110" s="220"/>
      <c r="EY110" s="220"/>
      <c r="EZ110" s="220"/>
      <c r="FA110" s="220"/>
      <c r="FB110" s="220"/>
      <c r="FC110" s="220"/>
      <c r="FD110" s="220"/>
      <c r="FE110" s="220"/>
      <c r="FF110" s="220"/>
      <c r="FG110" s="220"/>
      <c r="FH110" s="220"/>
      <c r="FI110" s="220"/>
      <c r="FJ110" s="220"/>
      <c r="FK110" s="220"/>
      <c r="FL110" s="220"/>
      <c r="FM110" s="220"/>
      <c r="FN110" s="220"/>
      <c r="FO110" s="220"/>
      <c r="FP110" s="220"/>
      <c r="FQ110" s="220"/>
      <c r="FR110" s="220"/>
      <c r="FS110" s="220"/>
      <c r="FT110" s="220"/>
      <c r="FU110" s="220"/>
      <c r="FV110" s="220"/>
      <c r="FW110" s="220"/>
      <c r="FX110" s="220"/>
      <c r="FY110" s="220"/>
      <c r="FZ110" s="220"/>
      <c r="GA110" s="220"/>
      <c r="GB110" s="220"/>
      <c r="GC110" s="220"/>
      <c r="GD110" s="220"/>
      <c r="GE110" s="220"/>
      <c r="GF110" s="220"/>
      <c r="GG110" s="220"/>
      <c r="GH110" s="220"/>
      <c r="GI110" s="220"/>
      <c r="GJ110" s="220"/>
      <c r="GK110" s="220"/>
      <c r="GL110" s="220"/>
      <c r="GM110" s="220"/>
      <c r="GN110" s="220"/>
      <c r="GO110" s="220"/>
      <c r="GP110" s="220"/>
      <c r="GQ110" s="220"/>
      <c r="GR110" s="220"/>
      <c r="GS110" s="220"/>
      <c r="GT110" s="220"/>
      <c r="GU110" s="220"/>
      <c r="GV110" s="220"/>
      <c r="GW110" s="220"/>
      <c r="GX110" s="220"/>
      <c r="GY110" s="220"/>
      <c r="GZ110" s="220"/>
      <c r="HA110" s="220"/>
      <c r="HB110" s="220"/>
      <c r="HC110" s="220"/>
      <c r="HD110" s="220"/>
      <c r="HE110" s="220"/>
      <c r="HF110" s="220"/>
      <c r="HG110" s="220"/>
      <c r="HH110" s="220"/>
      <c r="HI110" s="220"/>
      <c r="HJ110" s="220"/>
      <c r="HK110" s="220"/>
      <c r="HL110" s="220"/>
      <c r="HM110" s="220"/>
      <c r="HN110" s="220"/>
      <c r="HO110" s="220"/>
      <c r="HP110" s="220"/>
      <c r="HQ110" s="220"/>
      <c r="HR110" s="220"/>
      <c r="HS110" s="220"/>
      <c r="HT110" s="220"/>
      <c r="HU110" s="220"/>
      <c r="HV110" s="220"/>
      <c r="HW110" s="220"/>
      <c r="HX110" s="220"/>
      <c r="HY110" s="220"/>
      <c r="HZ110" s="220"/>
      <c r="IA110" s="220"/>
      <c r="IB110" s="220"/>
      <c r="IC110" s="220"/>
      <c r="ID110" s="220"/>
      <c r="IE110" s="220"/>
      <c r="IF110" s="220"/>
      <c r="IG110" s="220"/>
      <c r="IH110" s="220"/>
      <c r="II110" s="220"/>
      <c r="IJ110" s="220"/>
      <c r="IK110" s="220"/>
      <c r="IL110" s="220"/>
      <c r="IM110" s="220"/>
      <c r="IN110" s="220"/>
      <c r="IO110" s="220"/>
      <c r="IP110" s="220"/>
      <c r="IQ110" s="220"/>
      <c r="IR110" s="220"/>
      <c r="IS110" s="220"/>
      <c r="IT110" s="220"/>
      <c r="IU110" s="220"/>
      <c r="IV110" s="220"/>
      <c r="IW110" s="220"/>
      <c r="IX110" s="220"/>
      <c r="IY110" s="220"/>
      <c r="IZ110" s="220"/>
      <c r="JA110" s="220"/>
      <c r="JB110" s="220"/>
      <c r="JC110" s="220"/>
      <c r="JD110" s="220"/>
      <c r="JE110" s="220"/>
      <c r="JF110" s="220"/>
      <c r="JG110" s="220"/>
      <c r="JH110" s="220"/>
      <c r="JI110" s="220"/>
      <c r="JJ110" s="220"/>
      <c r="JK110" s="220"/>
      <c r="JL110" s="220"/>
      <c r="JM110" s="220"/>
      <c r="JN110" s="220"/>
      <c r="JO110" s="220"/>
      <c r="JP110" s="220"/>
      <c r="JQ110" s="220"/>
      <c r="JR110" s="220"/>
      <c r="JS110" s="220"/>
      <c r="JT110" s="220"/>
      <c r="JU110" s="220"/>
      <c r="JV110" s="220"/>
      <c r="JW110" s="220"/>
      <c r="JX110" s="220"/>
      <c r="JY110" s="220"/>
      <c r="JZ110" s="220"/>
      <c r="KA110" s="220"/>
      <c r="KB110" s="220"/>
      <c r="KC110" s="220"/>
      <c r="KD110" s="220"/>
      <c r="KE110" s="220"/>
      <c r="KF110" s="220"/>
      <c r="KG110" s="220"/>
      <c r="KH110" s="220"/>
      <c r="KI110" s="220"/>
      <c r="KJ110" s="220"/>
      <c r="KK110" s="220"/>
      <c r="KL110" s="220"/>
      <c r="KM110" s="220"/>
      <c r="KN110" s="220"/>
      <c r="KO110" s="220"/>
      <c r="KP110" s="220"/>
      <c r="KQ110" s="220"/>
      <c r="KR110" s="220"/>
      <c r="KS110" s="220"/>
      <c r="KT110" s="220"/>
      <c r="KU110" s="220"/>
      <c r="KV110" s="220"/>
      <c r="KW110" s="220"/>
      <c r="KX110" s="220"/>
      <c r="KY110" s="220"/>
      <c r="KZ110" s="220"/>
      <c r="LA110" s="220"/>
      <c r="LB110" s="220"/>
      <c r="LC110" s="220"/>
      <c r="LD110" s="220"/>
      <c r="LE110" s="220"/>
      <c r="LF110" s="220"/>
      <c r="LG110" s="220"/>
      <c r="LH110" s="220"/>
      <c r="LI110" s="220"/>
      <c r="LJ110" s="220"/>
      <c r="LK110" s="220"/>
      <c r="LL110" s="220"/>
      <c r="LM110" s="220"/>
      <c r="LN110" s="220"/>
      <c r="LO110" s="220"/>
      <c r="LP110" s="220"/>
      <c r="LQ110" s="220"/>
      <c r="LR110" s="220"/>
      <c r="LS110" s="220"/>
      <c r="LT110" s="220"/>
      <c r="LU110" s="220"/>
      <c r="LV110" s="220"/>
      <c r="LW110" s="220"/>
      <c r="LX110" s="220"/>
      <c r="LY110" s="220"/>
      <c r="LZ110" s="220"/>
      <c r="MA110" s="220"/>
      <c r="MB110" s="220"/>
      <c r="MC110" s="220"/>
      <c r="MD110" s="220"/>
      <c r="ME110" s="220"/>
      <c r="MF110" s="220"/>
      <c r="MG110" s="220"/>
      <c r="MH110" s="220"/>
      <c r="MI110" s="220"/>
      <c r="MJ110" s="220"/>
      <c r="MK110" s="220"/>
      <c r="ML110" s="220"/>
      <c r="MM110" s="220"/>
      <c r="MN110" s="220"/>
      <c r="MO110" s="220"/>
      <c r="MP110" s="220"/>
      <c r="MQ110" s="220"/>
      <c r="MR110" s="220"/>
      <c r="MS110" s="220"/>
      <c r="MT110" s="220"/>
      <c r="MU110" s="220"/>
      <c r="MV110" s="220"/>
      <c r="MW110" s="220"/>
      <c r="MX110" s="220"/>
      <c r="MY110" s="220"/>
      <c r="MZ110" s="220"/>
      <c r="NA110" s="220"/>
      <c r="NB110" s="220"/>
      <c r="NC110" s="220"/>
      <c r="ND110" s="220"/>
      <c r="NE110" s="220"/>
      <c r="NF110" s="220"/>
      <c r="NG110" s="220"/>
      <c r="NH110" s="220"/>
      <c r="NI110" s="220"/>
      <c r="NJ110" s="220"/>
      <c r="NK110" s="220"/>
      <c r="NL110" s="220"/>
      <c r="NM110" s="220"/>
      <c r="NN110" s="220"/>
      <c r="NO110" s="220"/>
      <c r="NP110" s="220"/>
      <c r="NQ110" s="220"/>
      <c r="NR110" s="220"/>
      <c r="NS110" s="220"/>
      <c r="NT110" s="220"/>
      <c r="NU110" s="220"/>
      <c r="NV110" s="220"/>
      <c r="NW110" s="220"/>
      <c r="NX110" s="220"/>
      <c r="NY110" s="220"/>
      <c r="NZ110" s="220"/>
      <c r="OA110" s="220"/>
      <c r="OB110" s="220"/>
      <c r="OC110" s="220"/>
      <c r="OD110" s="220"/>
      <c r="OE110" s="220"/>
      <c r="OF110" s="220"/>
      <c r="OG110" s="220"/>
      <c r="OH110" s="220"/>
      <c r="OI110" s="220"/>
      <c r="OJ110" s="220"/>
      <c r="OK110" s="220"/>
      <c r="OL110" s="220"/>
      <c r="OM110" s="220"/>
      <c r="ON110" s="220"/>
      <c r="OO110" s="220"/>
      <c r="OP110" s="220"/>
      <c r="OQ110" s="220"/>
      <c r="OR110" s="220"/>
      <c r="OS110" s="220"/>
      <c r="OT110" s="220"/>
      <c r="OU110" s="220"/>
      <c r="OV110" s="220"/>
      <c r="OW110" s="220"/>
      <c r="OX110" s="220"/>
      <c r="OY110" s="220"/>
      <c r="OZ110" s="220"/>
      <c r="PA110" s="220"/>
      <c r="PB110" s="220"/>
      <c r="PC110" s="220"/>
      <c r="PD110" s="220"/>
      <c r="PE110" s="220"/>
      <c r="PF110" s="220"/>
      <c r="PG110" s="220"/>
      <c r="PH110" s="220"/>
      <c r="PI110" s="220"/>
      <c r="PJ110" s="220"/>
      <c r="PK110" s="220"/>
      <c r="PL110" s="220"/>
      <c r="PM110" s="220"/>
      <c r="PN110" s="220"/>
      <c r="PO110" s="220"/>
      <c r="PP110" s="220"/>
      <c r="PQ110" s="220"/>
      <c r="PR110" s="220"/>
      <c r="PS110" s="220"/>
      <c r="PT110" s="220"/>
      <c r="PU110" s="220"/>
      <c r="PV110" s="220"/>
      <c r="PW110" s="220"/>
      <c r="PX110" s="220"/>
      <c r="PY110" s="220"/>
      <c r="PZ110" s="220"/>
      <c r="QA110" s="220"/>
      <c r="QB110" s="220"/>
      <c r="QC110" s="220"/>
      <c r="QD110" s="220"/>
      <c r="QE110" s="220"/>
      <c r="QF110" s="220"/>
      <c r="QG110" s="220"/>
      <c r="QH110" s="220"/>
      <c r="QI110" s="220"/>
      <c r="QJ110" s="220"/>
      <c r="QK110" s="220"/>
      <c r="QL110" s="220"/>
      <c r="QM110" s="220"/>
      <c r="QN110" s="220"/>
      <c r="QO110" s="220"/>
      <c r="QP110" s="220"/>
      <c r="QQ110" s="220"/>
      <c r="QR110" s="220"/>
      <c r="QS110" s="220"/>
      <c r="QT110" s="220"/>
      <c r="QU110" s="220"/>
      <c r="QV110" s="220"/>
      <c r="QW110" s="220"/>
      <c r="QX110" s="220"/>
      <c r="QY110" s="220"/>
      <c r="QZ110" s="220"/>
      <c r="RA110" s="220"/>
      <c r="RB110" s="220"/>
      <c r="RC110" s="220"/>
      <c r="RD110" s="220"/>
      <c r="RE110" s="220"/>
      <c r="RF110" s="220"/>
      <c r="RG110" s="220"/>
      <c r="RH110" s="220"/>
      <c r="RI110" s="220"/>
      <c r="RJ110" s="220"/>
      <c r="RK110" s="220"/>
      <c r="RL110" s="220"/>
      <c r="RM110" s="220"/>
      <c r="RN110" s="220"/>
      <c r="RO110" s="220"/>
      <c r="RP110" s="220"/>
      <c r="RQ110" s="220"/>
      <c r="RR110" s="220"/>
      <c r="RS110" s="220"/>
      <c r="RT110" s="220"/>
      <c r="RU110" s="220"/>
      <c r="RV110" s="220"/>
      <c r="RW110" s="220"/>
      <c r="RX110" s="220"/>
      <c r="RY110" s="220"/>
      <c r="RZ110" s="220"/>
      <c r="SA110" s="220"/>
      <c r="SB110" s="220"/>
      <c r="SC110" s="220"/>
      <c r="SD110" s="220"/>
      <c r="SE110" s="220"/>
      <c r="SF110" s="220"/>
      <c r="SG110" s="220"/>
      <c r="SH110" s="220"/>
      <c r="SI110" s="220"/>
      <c r="SJ110" s="220"/>
      <c r="SK110" s="220"/>
      <c r="SL110" s="220"/>
      <c r="SM110" s="220"/>
      <c r="SN110" s="220"/>
      <c r="SO110" s="220"/>
      <c r="SP110" s="220"/>
      <c r="SQ110" s="220"/>
      <c r="SR110" s="220"/>
      <c r="SS110" s="220"/>
      <c r="ST110" s="220"/>
      <c r="SU110" s="220"/>
      <c r="SV110" s="220"/>
      <c r="SW110" s="220"/>
      <c r="SX110" s="220"/>
      <c r="SY110" s="220"/>
      <c r="SZ110" s="220"/>
      <c r="TA110" s="220"/>
      <c r="TB110" s="220"/>
      <c r="TC110" s="220"/>
      <c r="TD110" s="220"/>
      <c r="TE110" s="220"/>
      <c r="TF110" s="220"/>
      <c r="TG110" s="220"/>
      <c r="TH110" s="220"/>
      <c r="TI110" s="220"/>
      <c r="TJ110" s="220"/>
      <c r="TK110" s="220"/>
      <c r="TL110" s="220"/>
      <c r="TM110" s="220"/>
      <c r="TN110" s="220"/>
      <c r="TO110" s="220"/>
      <c r="TP110" s="220"/>
      <c r="TQ110" s="220"/>
      <c r="TR110" s="220"/>
      <c r="TS110" s="220"/>
      <c r="TT110" s="220"/>
      <c r="TU110" s="220"/>
      <c r="TV110" s="220"/>
      <c r="TW110" s="220"/>
      <c r="TX110" s="220"/>
      <c r="TY110" s="220"/>
      <c r="TZ110" s="220"/>
      <c r="UA110" s="220"/>
      <c r="UB110" s="220"/>
      <c r="UC110" s="220"/>
      <c r="UD110" s="220"/>
      <c r="UE110" s="220"/>
      <c r="UF110" s="220"/>
      <c r="UG110" s="220"/>
      <c r="UH110" s="220"/>
      <c r="UI110" s="220"/>
      <c r="UJ110" s="220"/>
      <c r="UK110" s="220"/>
      <c r="UL110" s="220"/>
      <c r="UM110" s="220"/>
      <c r="UN110" s="220"/>
      <c r="UO110" s="220"/>
      <c r="UP110" s="220"/>
      <c r="UQ110" s="220"/>
      <c r="UR110" s="220"/>
      <c r="US110" s="220"/>
      <c r="UT110" s="220"/>
      <c r="UU110" s="220"/>
      <c r="UV110" s="220"/>
      <c r="UW110" s="220"/>
      <c r="UX110" s="220"/>
      <c r="UY110" s="220"/>
      <c r="UZ110" s="220"/>
      <c r="VA110" s="220"/>
      <c r="VB110" s="220"/>
      <c r="VC110" s="220"/>
      <c r="VD110" s="220"/>
      <c r="VE110" s="220"/>
      <c r="VF110" s="220"/>
      <c r="VG110" s="220"/>
      <c r="VH110" s="220"/>
      <c r="VI110" s="220"/>
      <c r="VJ110" s="220"/>
      <c r="VK110" s="220"/>
      <c r="VL110" s="220"/>
      <c r="VM110" s="220"/>
      <c r="VN110" s="220"/>
      <c r="VO110" s="220"/>
      <c r="VP110" s="220"/>
      <c r="VQ110" s="220"/>
      <c r="VR110" s="220"/>
      <c r="VS110" s="220"/>
      <c r="VT110" s="220"/>
      <c r="VU110" s="220"/>
      <c r="VV110" s="220"/>
      <c r="VW110" s="220"/>
      <c r="VX110" s="220"/>
      <c r="VY110" s="220"/>
      <c r="VZ110" s="220"/>
      <c r="WA110" s="220"/>
      <c r="WB110" s="220"/>
      <c r="WC110" s="220"/>
      <c r="WD110" s="220"/>
      <c r="WE110" s="220"/>
      <c r="WF110" s="220"/>
      <c r="WG110" s="220"/>
      <c r="WH110" s="220"/>
      <c r="WI110" s="220"/>
      <c r="WJ110" s="220"/>
      <c r="WK110" s="220"/>
      <c r="WL110" s="220"/>
      <c r="WM110" s="220"/>
      <c r="WN110" s="220"/>
      <c r="WO110" s="220"/>
      <c r="WP110" s="220"/>
      <c r="WQ110" s="220"/>
      <c r="WR110" s="220"/>
      <c r="WS110" s="220"/>
      <c r="WT110" s="220"/>
      <c r="WU110" s="220"/>
      <c r="WV110" s="220"/>
      <c r="WW110" s="220"/>
      <c r="WX110" s="220"/>
      <c r="WY110" s="220"/>
      <c r="WZ110" s="220"/>
      <c r="XA110" s="220"/>
      <c r="XB110" s="220"/>
      <c r="XC110" s="220"/>
      <c r="XD110" s="220"/>
      <c r="XE110" s="220"/>
      <c r="XF110" s="220"/>
      <c r="XG110" s="220"/>
      <c r="XH110" s="220"/>
      <c r="XI110" s="220"/>
      <c r="XJ110" s="220"/>
      <c r="XK110" s="220"/>
      <c r="XL110" s="220"/>
      <c r="XM110" s="220"/>
      <c r="XN110" s="220"/>
      <c r="XO110" s="220"/>
      <c r="XP110" s="220"/>
      <c r="XQ110" s="220"/>
      <c r="XR110" s="220"/>
      <c r="XS110" s="220"/>
      <c r="XT110" s="220"/>
      <c r="XU110" s="220"/>
      <c r="XV110" s="220"/>
      <c r="XW110" s="220"/>
      <c r="XX110" s="220"/>
      <c r="XY110" s="220"/>
      <c r="XZ110" s="220"/>
      <c r="YA110" s="220"/>
      <c r="YB110" s="220"/>
      <c r="YC110" s="220"/>
      <c r="YD110" s="220"/>
      <c r="YE110" s="220"/>
      <c r="YF110" s="220"/>
      <c r="YG110" s="220"/>
      <c r="YH110" s="220"/>
      <c r="YI110" s="220"/>
      <c r="YJ110" s="220"/>
      <c r="YK110" s="220"/>
      <c r="YL110" s="220"/>
      <c r="YM110" s="220"/>
      <c r="YN110" s="220"/>
      <c r="YO110" s="220"/>
      <c r="YP110" s="220"/>
      <c r="YQ110" s="220"/>
      <c r="YR110" s="220"/>
      <c r="YS110" s="220"/>
      <c r="YT110" s="220"/>
      <c r="YU110" s="220"/>
      <c r="YV110" s="220"/>
      <c r="YW110" s="220"/>
      <c r="YX110" s="220"/>
      <c r="YY110" s="220"/>
      <c r="YZ110" s="220"/>
      <c r="ZA110" s="220"/>
      <c r="ZB110" s="220"/>
      <c r="ZC110" s="220"/>
      <c r="ZD110" s="220"/>
      <c r="ZE110" s="220"/>
      <c r="ZF110" s="220"/>
      <c r="ZG110" s="220"/>
      <c r="ZH110" s="220"/>
      <c r="ZI110" s="220"/>
      <c r="ZJ110" s="220"/>
      <c r="ZK110" s="220"/>
      <c r="ZL110" s="220"/>
      <c r="ZM110" s="220"/>
      <c r="ZN110" s="220"/>
      <c r="ZO110" s="220"/>
      <c r="ZP110" s="220"/>
      <c r="ZQ110" s="220"/>
      <c r="ZR110" s="220"/>
      <c r="ZS110" s="220"/>
      <c r="ZT110" s="220"/>
      <c r="ZU110" s="220"/>
      <c r="ZV110" s="220"/>
      <c r="ZW110" s="220"/>
      <c r="ZX110" s="220"/>
      <c r="ZY110" s="220"/>
      <c r="ZZ110" s="220"/>
      <c r="AAA110" s="220"/>
      <c r="AAB110" s="220"/>
      <c r="AAC110" s="220"/>
      <c r="AAD110" s="220"/>
      <c r="AAE110" s="220"/>
      <c r="AAF110" s="220"/>
      <c r="AAG110" s="220"/>
      <c r="AAH110" s="220"/>
      <c r="AAI110" s="220"/>
      <c r="AAJ110" s="220"/>
      <c r="AAK110" s="220"/>
      <c r="AAL110" s="220"/>
      <c r="AAM110" s="220"/>
      <c r="AAN110" s="220"/>
      <c r="AAO110" s="220"/>
      <c r="AAP110" s="220"/>
      <c r="AAQ110" s="220"/>
      <c r="AAR110" s="220"/>
      <c r="AAS110" s="220"/>
      <c r="AAT110" s="220"/>
      <c r="AAU110" s="220"/>
      <c r="AAV110" s="220"/>
      <c r="AAW110" s="220"/>
      <c r="AAX110" s="220"/>
      <c r="AAY110" s="220"/>
      <c r="AAZ110" s="220"/>
      <c r="ABA110" s="220"/>
      <c r="ABB110" s="220"/>
      <c r="ABC110" s="220"/>
      <c r="ABD110" s="220"/>
      <c r="ABE110" s="220"/>
      <c r="ABF110" s="220"/>
      <c r="ABG110" s="220"/>
      <c r="ABH110" s="220"/>
      <c r="ABI110" s="220"/>
      <c r="ABJ110" s="220"/>
      <c r="ABK110" s="220"/>
      <c r="ABL110" s="220"/>
      <c r="ABM110" s="220"/>
      <c r="ABN110" s="220"/>
      <c r="ABO110" s="220"/>
      <c r="ABP110" s="220"/>
      <c r="ABQ110" s="220"/>
      <c r="ABR110" s="220"/>
      <c r="ABS110" s="220"/>
      <c r="ABT110" s="220"/>
      <c r="ABU110" s="220"/>
      <c r="ABV110" s="220"/>
      <c r="ABW110" s="220"/>
      <c r="ABX110" s="220"/>
      <c r="ABY110" s="220"/>
      <c r="ABZ110" s="220"/>
      <c r="ACA110" s="220"/>
      <c r="ACB110" s="220"/>
      <c r="ACC110" s="220"/>
      <c r="ACD110" s="220"/>
      <c r="ACE110" s="220"/>
      <c r="ACF110" s="220"/>
      <c r="ACG110" s="220"/>
      <c r="ACH110" s="220"/>
      <c r="ACI110" s="220"/>
      <c r="ACJ110" s="220"/>
      <c r="ACK110" s="220"/>
      <c r="ACL110" s="220"/>
      <c r="ACM110" s="220"/>
      <c r="ACN110" s="220"/>
      <c r="ACO110" s="220"/>
      <c r="ACP110" s="220"/>
      <c r="ACQ110" s="220"/>
      <c r="ACR110" s="220"/>
      <c r="ACS110" s="220"/>
      <c r="ACT110" s="220"/>
      <c r="ACU110" s="220"/>
      <c r="ACV110" s="220"/>
      <c r="ACW110" s="220"/>
      <c r="ACX110" s="220"/>
      <c r="ACY110" s="220"/>
      <c r="ACZ110" s="220"/>
      <c r="ADA110" s="220"/>
      <c r="ADB110" s="220"/>
      <c r="ADC110" s="220"/>
      <c r="ADD110" s="220"/>
      <c r="ADE110" s="220"/>
      <c r="ADF110" s="220"/>
      <c r="ADG110" s="220"/>
      <c r="ADH110" s="220"/>
      <c r="ADI110" s="220"/>
      <c r="ADJ110" s="220"/>
      <c r="ADK110" s="220"/>
      <c r="ADL110" s="220"/>
      <c r="ADM110" s="220"/>
      <c r="ADN110" s="220"/>
      <c r="ADO110" s="220"/>
      <c r="ADP110" s="220"/>
      <c r="ADQ110" s="220"/>
      <c r="ADR110" s="220"/>
      <c r="ADS110" s="220"/>
      <c r="ADT110" s="220"/>
      <c r="ADU110" s="220"/>
      <c r="ADV110" s="220"/>
      <c r="ADW110" s="220"/>
      <c r="ADX110" s="220"/>
      <c r="ADY110" s="220"/>
      <c r="ADZ110" s="220"/>
      <c r="AEA110" s="220"/>
      <c r="AEB110" s="220"/>
      <c r="AEC110" s="220"/>
      <c r="AED110" s="220"/>
      <c r="AEE110" s="220"/>
      <c r="AEF110" s="220"/>
      <c r="AEG110" s="220"/>
      <c r="AEH110" s="220"/>
      <c r="AEI110" s="220"/>
      <c r="AEJ110" s="220"/>
      <c r="AEK110" s="220"/>
      <c r="AEL110" s="220"/>
      <c r="AEM110" s="220"/>
      <c r="AEN110" s="220"/>
      <c r="AEO110" s="220"/>
      <c r="AEP110" s="220"/>
      <c r="AEQ110" s="220"/>
      <c r="AER110" s="220"/>
      <c r="AES110" s="220"/>
      <c r="AET110" s="220"/>
      <c r="AEU110" s="220"/>
      <c r="AEV110" s="220"/>
      <c r="AEW110" s="220"/>
      <c r="AEX110" s="220"/>
      <c r="AEY110" s="220"/>
      <c r="AEZ110" s="220"/>
      <c r="AFA110" s="220"/>
      <c r="AFB110" s="220"/>
      <c r="AFC110" s="220"/>
      <c r="AFD110" s="220"/>
      <c r="AFE110" s="220"/>
      <c r="AFF110" s="220"/>
      <c r="AFG110" s="220"/>
      <c r="AFH110" s="220"/>
      <c r="AFI110" s="220"/>
      <c r="AFJ110" s="220"/>
      <c r="AFK110" s="220"/>
      <c r="AFL110" s="220"/>
      <c r="AFM110" s="220"/>
      <c r="AFN110" s="220"/>
      <c r="AFO110" s="220"/>
      <c r="AFP110" s="220"/>
      <c r="AFQ110" s="220"/>
      <c r="AFR110" s="220"/>
      <c r="AFS110" s="220"/>
      <c r="AFT110" s="220"/>
      <c r="AFU110" s="220"/>
      <c r="AFV110" s="220"/>
      <c r="AFW110" s="220"/>
      <c r="AFX110" s="220"/>
      <c r="AFY110" s="220"/>
      <c r="AFZ110" s="220"/>
      <c r="AGA110" s="220"/>
      <c r="AGB110" s="220"/>
      <c r="AGC110" s="220"/>
      <c r="AGD110" s="220"/>
      <c r="AGE110" s="220"/>
      <c r="AGF110" s="220"/>
      <c r="AGG110" s="220"/>
      <c r="AGH110" s="220"/>
      <c r="AGI110" s="220"/>
      <c r="AGJ110" s="220"/>
      <c r="AGK110" s="220"/>
      <c r="AGL110" s="220"/>
      <c r="AGM110" s="220"/>
      <c r="AGN110" s="220"/>
      <c r="AGO110" s="220"/>
      <c r="AGP110" s="220"/>
      <c r="AGQ110" s="220"/>
      <c r="AGR110" s="220"/>
      <c r="AGS110" s="220"/>
      <c r="AGT110" s="220"/>
      <c r="AGU110" s="220"/>
      <c r="AGV110" s="220"/>
      <c r="AGW110" s="220"/>
      <c r="AGX110" s="220"/>
      <c r="AGY110" s="220"/>
      <c r="AGZ110" s="220"/>
      <c r="AHA110" s="220"/>
      <c r="AHB110" s="220"/>
      <c r="AHC110" s="220"/>
      <c r="AHD110" s="220"/>
      <c r="AHE110" s="220"/>
      <c r="AHF110" s="220"/>
      <c r="AHG110" s="220"/>
      <c r="AHH110" s="220"/>
      <c r="AHI110" s="220"/>
      <c r="AHJ110" s="220"/>
      <c r="AHK110" s="220"/>
      <c r="AHL110" s="220"/>
      <c r="AHM110" s="220"/>
      <c r="AHN110" s="220"/>
      <c r="AHO110" s="220"/>
      <c r="AHP110" s="220"/>
      <c r="AHQ110" s="220"/>
      <c r="AHR110" s="220"/>
      <c r="AHS110" s="220"/>
      <c r="AHT110" s="220"/>
      <c r="AHU110" s="220"/>
      <c r="AHV110" s="220"/>
      <c r="AHW110" s="220"/>
      <c r="AHX110" s="220"/>
      <c r="AHY110" s="220"/>
      <c r="AHZ110" s="220"/>
      <c r="AIA110" s="220"/>
      <c r="AIB110" s="220"/>
      <c r="AIC110" s="220"/>
      <c r="AID110" s="220"/>
      <c r="AIE110" s="220"/>
      <c r="AIF110" s="220"/>
      <c r="AIG110" s="220"/>
      <c r="AIH110" s="220"/>
      <c r="AII110" s="220"/>
      <c r="AIJ110" s="220"/>
      <c r="AIK110" s="220"/>
      <c r="AIL110" s="220"/>
      <c r="AIM110" s="220"/>
      <c r="AIN110" s="220"/>
      <c r="AIO110" s="220"/>
      <c r="AIP110" s="220"/>
      <c r="AIQ110" s="220"/>
      <c r="AIR110" s="220"/>
      <c r="AIS110" s="220"/>
      <c r="AIT110" s="220"/>
      <c r="AIU110" s="220"/>
      <c r="AIV110" s="220"/>
      <c r="AIW110" s="220"/>
      <c r="AIX110" s="220"/>
      <c r="AIY110" s="220"/>
      <c r="AIZ110" s="220"/>
      <c r="AJA110" s="220"/>
      <c r="AJB110" s="220"/>
      <c r="AJC110" s="220"/>
      <c r="AJD110" s="220"/>
      <c r="AJE110" s="220"/>
      <c r="AJF110" s="220"/>
      <c r="AJG110" s="220"/>
      <c r="AJH110" s="220"/>
      <c r="AJI110" s="220"/>
      <c r="AJJ110" s="220"/>
      <c r="AJK110" s="220"/>
      <c r="AJL110" s="220"/>
      <c r="AJM110" s="220"/>
      <c r="AJN110" s="220"/>
      <c r="AJO110" s="220"/>
      <c r="AJP110" s="220"/>
      <c r="AJQ110" s="220"/>
      <c r="AJR110" s="220"/>
      <c r="AJS110" s="220"/>
      <c r="AJT110" s="220"/>
      <c r="AJU110" s="220"/>
      <c r="AJV110" s="220"/>
      <c r="AJW110" s="220"/>
      <c r="AJX110" s="220"/>
      <c r="AJY110" s="220"/>
      <c r="AJZ110" s="220"/>
      <c r="AKA110" s="220"/>
      <c r="AKB110" s="220"/>
      <c r="AKC110" s="220"/>
      <c r="AKD110" s="220"/>
      <c r="AKE110" s="220"/>
      <c r="AKF110" s="220"/>
      <c r="AKG110" s="220"/>
      <c r="AKH110" s="220"/>
      <c r="AKI110" s="220"/>
      <c r="AKJ110" s="220"/>
      <c r="AKK110" s="220"/>
      <c r="AKL110" s="220"/>
      <c r="AKM110" s="220"/>
      <c r="AKN110" s="220"/>
      <c r="AKO110" s="220"/>
      <c r="AKP110" s="220"/>
      <c r="AKQ110" s="220"/>
      <c r="AKR110" s="220"/>
      <c r="AKS110" s="220"/>
      <c r="AKT110" s="220"/>
      <c r="AKU110" s="220"/>
      <c r="AKV110" s="220"/>
      <c r="AKW110" s="220"/>
      <c r="AKX110" s="220"/>
      <c r="AKY110" s="220"/>
      <c r="AKZ110" s="220"/>
      <c r="ALA110" s="220"/>
      <c r="ALB110" s="220"/>
      <c r="ALC110" s="220"/>
      <c r="ALD110" s="220"/>
      <c r="ALE110" s="220"/>
      <c r="ALF110" s="220"/>
      <c r="ALG110" s="220"/>
      <c r="ALH110" s="220"/>
      <c r="ALI110" s="220"/>
      <c r="ALJ110" s="220"/>
      <c r="ALK110" s="220"/>
      <c r="ALL110" s="220"/>
      <c r="ALM110" s="220"/>
      <c r="ALN110" s="220"/>
      <c r="ALO110" s="220"/>
      <c r="ALP110" s="220"/>
      <c r="ALQ110" s="220"/>
      <c r="ALR110" s="220"/>
      <c r="ALS110" s="220"/>
      <c r="ALT110" s="220"/>
      <c r="ALU110" s="220"/>
      <c r="ALV110" s="220"/>
      <c r="ALW110" s="220"/>
      <c r="ALX110" s="220"/>
      <c r="ALY110" s="220"/>
      <c r="ALZ110" s="220"/>
      <c r="AMA110" s="220"/>
      <c r="AMB110" s="220"/>
      <c r="AMC110" s="220"/>
      <c r="AMD110" s="220"/>
      <c r="AME110" s="220"/>
      <c r="AMF110" s="220"/>
      <c r="AMG110" s="220"/>
      <c r="AMH110" s="220"/>
      <c r="AMI110" s="220"/>
      <c r="AMJ110" s="220"/>
      <c r="AMK110" s="220"/>
      <c r="AML110" s="220"/>
      <c r="AMM110" s="220"/>
      <c r="AMN110" s="220"/>
      <c r="AMO110" s="220"/>
      <c r="AMP110" s="220"/>
      <c r="AMQ110" s="220"/>
      <c r="AMR110" s="220"/>
      <c r="AMS110" s="220"/>
      <c r="AMT110" s="220"/>
      <c r="AMU110" s="220"/>
      <c r="AMV110" s="220"/>
      <c r="AMW110" s="220"/>
      <c r="AMX110" s="220"/>
      <c r="AMY110" s="220"/>
      <c r="AMZ110" s="220"/>
      <c r="ANA110" s="220"/>
      <c r="ANB110" s="220"/>
      <c r="ANC110" s="220"/>
      <c r="AND110" s="220"/>
      <c r="ANE110" s="220"/>
      <c r="ANF110" s="220"/>
      <c r="ANG110" s="220"/>
      <c r="ANH110" s="220"/>
      <c r="ANI110" s="220"/>
      <c r="ANJ110" s="220"/>
      <c r="ANK110" s="220"/>
      <c r="ANL110" s="220"/>
      <c r="ANM110" s="220"/>
      <c r="ANN110" s="220"/>
      <c r="ANO110" s="220"/>
      <c r="ANP110" s="220"/>
      <c r="ANQ110" s="220"/>
      <c r="ANR110" s="220"/>
      <c r="ANS110" s="220"/>
      <c r="ANT110" s="220"/>
      <c r="ANU110" s="220"/>
      <c r="ANV110" s="220"/>
      <c r="ANW110" s="220"/>
      <c r="ANX110" s="220"/>
      <c r="ANY110" s="220"/>
      <c r="ANZ110" s="220"/>
      <c r="AOA110" s="220"/>
      <c r="AOB110" s="220"/>
      <c r="AOC110" s="220"/>
      <c r="AOD110" s="220"/>
      <c r="AOE110" s="220"/>
      <c r="AOF110" s="220"/>
      <c r="AOG110" s="220"/>
      <c r="AOH110" s="220"/>
      <c r="AOI110" s="220"/>
      <c r="AOJ110" s="220"/>
      <c r="AOK110" s="220"/>
      <c r="AOL110" s="220"/>
      <c r="AOM110" s="220"/>
      <c r="AON110" s="220"/>
      <c r="AOO110" s="220"/>
      <c r="AOP110" s="220"/>
      <c r="AOQ110" s="220"/>
      <c r="AOR110" s="220"/>
      <c r="AOS110" s="220"/>
      <c r="AOT110" s="220"/>
      <c r="AOU110" s="220"/>
      <c r="AOV110" s="220"/>
      <c r="AOW110" s="220"/>
      <c r="AOX110" s="220"/>
      <c r="AOY110" s="220"/>
      <c r="AOZ110" s="220"/>
      <c r="APA110" s="220"/>
      <c r="APB110" s="220"/>
      <c r="APC110" s="220"/>
      <c r="APD110" s="220"/>
      <c r="APE110" s="220"/>
      <c r="APF110" s="220"/>
      <c r="APG110" s="220"/>
      <c r="APH110" s="220"/>
      <c r="API110" s="220"/>
      <c r="APJ110" s="220"/>
      <c r="APK110" s="220"/>
      <c r="APL110" s="220"/>
      <c r="APM110" s="220"/>
      <c r="APN110" s="220"/>
      <c r="APO110" s="220"/>
      <c r="APP110" s="220"/>
      <c r="APQ110" s="220"/>
      <c r="APR110" s="220"/>
      <c r="APS110" s="220"/>
      <c r="APT110" s="220"/>
      <c r="APU110" s="220"/>
      <c r="APV110" s="220"/>
      <c r="APW110" s="220"/>
      <c r="APX110" s="220"/>
      <c r="APY110" s="220"/>
      <c r="APZ110" s="220"/>
      <c r="AQA110" s="220"/>
      <c r="AQB110" s="220"/>
      <c r="AQC110" s="220"/>
      <c r="AQD110" s="220"/>
      <c r="AQE110" s="220"/>
      <c r="AQF110" s="220"/>
      <c r="AQG110" s="220"/>
      <c r="AQH110" s="220"/>
      <c r="AQI110" s="220"/>
      <c r="AQJ110" s="220"/>
      <c r="AQK110" s="220"/>
      <c r="AQL110" s="220"/>
      <c r="AQM110" s="220"/>
      <c r="AQN110" s="220"/>
      <c r="AQO110" s="220"/>
      <c r="AQP110" s="220"/>
      <c r="AQQ110" s="220"/>
      <c r="AQR110" s="220"/>
      <c r="AQS110" s="220"/>
      <c r="AQT110" s="220"/>
      <c r="AQU110" s="220"/>
      <c r="AQV110" s="220"/>
      <c r="AQW110" s="220"/>
      <c r="AQX110" s="220"/>
      <c r="AQY110" s="220"/>
      <c r="AQZ110" s="220"/>
      <c r="ARA110" s="220"/>
      <c r="ARB110" s="220"/>
      <c r="ARC110" s="220"/>
      <c r="ARD110" s="220"/>
      <c r="ARE110" s="220"/>
      <c r="ARF110" s="220"/>
      <c r="ARG110" s="220"/>
      <c r="ARH110" s="220"/>
      <c r="ARI110" s="220"/>
      <c r="ARJ110" s="220"/>
      <c r="ARK110" s="220"/>
      <c r="ARL110" s="220"/>
      <c r="ARM110" s="220"/>
      <c r="ARN110" s="220"/>
      <c r="ARO110" s="220"/>
      <c r="ARP110" s="220"/>
      <c r="ARQ110" s="220"/>
      <c r="ARR110" s="220"/>
      <c r="ARS110" s="220"/>
      <c r="ART110" s="220"/>
      <c r="ARU110" s="220"/>
      <c r="ARV110" s="220"/>
      <c r="ARW110" s="220"/>
      <c r="ARX110" s="220"/>
      <c r="ARY110" s="220"/>
      <c r="ARZ110" s="220"/>
      <c r="ASA110" s="220"/>
      <c r="ASB110" s="220"/>
      <c r="ASC110" s="220"/>
      <c r="ASD110" s="220"/>
      <c r="ASE110" s="220"/>
      <c r="ASF110" s="220"/>
      <c r="ASG110" s="220"/>
      <c r="ASH110" s="220"/>
      <c r="ASI110" s="220"/>
      <c r="ASJ110" s="220"/>
      <c r="ASK110" s="220"/>
      <c r="ASL110" s="220"/>
      <c r="ASM110" s="220"/>
      <c r="ASN110" s="220"/>
      <c r="ASO110" s="220"/>
      <c r="ASP110" s="220"/>
      <c r="ASQ110" s="220"/>
      <c r="ASR110" s="220"/>
      <c r="ASS110" s="220"/>
      <c r="AST110" s="220"/>
      <c r="ASU110" s="220"/>
      <c r="ASV110" s="220"/>
      <c r="ASW110" s="220"/>
      <c r="ASX110" s="220"/>
      <c r="ASY110" s="220"/>
      <c r="ASZ110" s="220"/>
      <c r="ATA110" s="220"/>
      <c r="ATB110" s="220"/>
      <c r="ATC110" s="220"/>
      <c r="ATD110" s="220"/>
      <c r="ATE110" s="220"/>
      <c r="ATF110" s="220"/>
      <c r="ATG110" s="220"/>
      <c r="ATH110" s="220"/>
      <c r="ATI110" s="220"/>
    </row>
    <row r="111" spans="2:1205" s="397" customFormat="1" ht="12.75" x14ac:dyDescent="0.15">
      <c r="B111" s="1001"/>
      <c r="C111" s="983"/>
      <c r="D111" s="986"/>
      <c r="E111" s="986"/>
      <c r="F111" s="986"/>
      <c r="G111" s="1004"/>
      <c r="H111" s="1006"/>
      <c r="I111" s="974"/>
      <c r="J111" s="392"/>
      <c r="K111" s="392"/>
      <c r="L111" s="392"/>
      <c r="M111" s="392"/>
      <c r="N111" s="962"/>
      <c r="O111" s="959"/>
      <c r="P111" s="392"/>
      <c r="Q111" s="392"/>
      <c r="R111" s="392"/>
      <c r="S111" s="392"/>
      <c r="T111" s="962"/>
      <c r="U111" s="959"/>
      <c r="V111" s="392"/>
      <c r="W111" s="392"/>
      <c r="X111" s="392"/>
      <c r="Y111" s="392"/>
      <c r="Z111" s="854"/>
      <c r="AA111" s="1081"/>
      <c r="AB111" s="854"/>
      <c r="AC111" s="854"/>
      <c r="AD111" s="854"/>
      <c r="AE111" s="393"/>
      <c r="AF111" s="398"/>
      <c r="AG111" s="1010"/>
      <c r="AH111" s="393"/>
      <c r="AI111" s="395"/>
      <c r="AJ111" s="1010"/>
      <c r="AK111" s="393"/>
      <c r="AL111" s="395"/>
      <c r="AM111" s="1010"/>
      <c r="AN111" s="393"/>
      <c r="AO111" s="395"/>
      <c r="AP111" s="1028"/>
      <c r="AQ111" s="1026"/>
      <c r="AR111" s="1017"/>
      <c r="AS111" s="1013"/>
      <c r="AT111" s="1013"/>
      <c r="AU111" s="1020"/>
      <c r="AV111" s="1017"/>
      <c r="AW111" s="1013"/>
      <c r="AX111" s="1013"/>
      <c r="AY111" s="1020"/>
      <c r="AZ111" s="1017"/>
      <c r="BA111" s="1013"/>
      <c r="BB111" s="1013"/>
      <c r="BC111" s="1020"/>
      <c r="BD111" s="1017"/>
      <c r="BE111" s="1013"/>
      <c r="BF111" s="1022"/>
      <c r="BG111" s="1020"/>
      <c r="BH111" s="1017"/>
      <c r="BI111" s="1013"/>
      <c r="BJ111" s="1013"/>
      <c r="BK111" s="396"/>
      <c r="BL111" s="220"/>
      <c r="BM111" s="220"/>
      <c r="BN111" s="220"/>
      <c r="BO111" s="220"/>
      <c r="BP111" s="220"/>
      <c r="BQ111" s="220"/>
      <c r="BR111" s="220"/>
      <c r="BS111" s="220"/>
      <c r="BT111" s="220"/>
      <c r="BU111" s="220"/>
      <c r="BV111" s="220"/>
      <c r="BW111" s="220"/>
      <c r="BX111" s="220"/>
      <c r="BY111" s="220"/>
      <c r="BZ111" s="220"/>
      <c r="CA111" s="220"/>
      <c r="CB111" s="220"/>
      <c r="CC111" s="220"/>
      <c r="CD111" s="220"/>
      <c r="CE111" s="220"/>
      <c r="CF111" s="220"/>
      <c r="CG111" s="220"/>
      <c r="CH111" s="220"/>
      <c r="CI111" s="220"/>
      <c r="CJ111" s="220"/>
      <c r="CK111" s="220"/>
      <c r="CL111" s="220"/>
      <c r="CM111" s="220"/>
      <c r="CN111" s="220"/>
      <c r="CO111" s="220"/>
      <c r="CP111" s="220"/>
      <c r="CQ111" s="220"/>
      <c r="CR111" s="220"/>
      <c r="CS111" s="220"/>
      <c r="CT111" s="220"/>
      <c r="CU111" s="220"/>
      <c r="CV111" s="220"/>
      <c r="CW111" s="220"/>
      <c r="CX111" s="220"/>
      <c r="CY111" s="220"/>
      <c r="CZ111" s="220"/>
      <c r="DA111" s="220"/>
      <c r="DB111" s="220"/>
      <c r="DC111" s="220"/>
      <c r="DD111" s="220"/>
      <c r="DE111" s="220"/>
      <c r="DF111" s="220"/>
      <c r="DG111" s="220"/>
      <c r="DH111" s="220"/>
      <c r="DI111" s="220"/>
      <c r="DJ111" s="220"/>
      <c r="DK111" s="220"/>
      <c r="DL111" s="220"/>
      <c r="DM111" s="220"/>
      <c r="DN111" s="220"/>
      <c r="DO111" s="220"/>
      <c r="DP111" s="220"/>
      <c r="DQ111" s="220"/>
      <c r="DR111" s="220"/>
      <c r="DS111" s="220"/>
      <c r="DT111" s="220"/>
      <c r="DU111" s="220"/>
      <c r="DV111" s="220"/>
      <c r="DW111" s="220"/>
      <c r="DX111" s="220"/>
      <c r="DY111" s="220"/>
      <c r="DZ111" s="220"/>
      <c r="EA111" s="220"/>
      <c r="EB111" s="220"/>
      <c r="EC111" s="220"/>
      <c r="ED111" s="220"/>
      <c r="EE111" s="220"/>
      <c r="EF111" s="220"/>
      <c r="EG111" s="220"/>
      <c r="EH111" s="220"/>
      <c r="EI111" s="220"/>
      <c r="EJ111" s="220"/>
      <c r="EK111" s="220"/>
      <c r="EL111" s="220"/>
      <c r="EM111" s="220"/>
      <c r="EN111" s="220"/>
      <c r="EO111" s="220"/>
      <c r="EP111" s="220"/>
      <c r="EQ111" s="220"/>
      <c r="ER111" s="220"/>
      <c r="ES111" s="220"/>
      <c r="ET111" s="220"/>
      <c r="EU111" s="220"/>
      <c r="EV111" s="220"/>
      <c r="EW111" s="220"/>
      <c r="EX111" s="220"/>
      <c r="EY111" s="220"/>
      <c r="EZ111" s="220"/>
      <c r="FA111" s="220"/>
      <c r="FB111" s="220"/>
      <c r="FC111" s="220"/>
      <c r="FD111" s="220"/>
      <c r="FE111" s="220"/>
      <c r="FF111" s="220"/>
      <c r="FG111" s="220"/>
      <c r="FH111" s="220"/>
      <c r="FI111" s="220"/>
      <c r="FJ111" s="220"/>
      <c r="FK111" s="220"/>
      <c r="FL111" s="220"/>
      <c r="FM111" s="220"/>
      <c r="FN111" s="220"/>
      <c r="FO111" s="220"/>
      <c r="FP111" s="220"/>
      <c r="FQ111" s="220"/>
      <c r="FR111" s="220"/>
      <c r="FS111" s="220"/>
      <c r="FT111" s="220"/>
      <c r="FU111" s="220"/>
      <c r="FV111" s="220"/>
      <c r="FW111" s="220"/>
      <c r="FX111" s="220"/>
      <c r="FY111" s="220"/>
      <c r="FZ111" s="220"/>
      <c r="GA111" s="220"/>
      <c r="GB111" s="220"/>
      <c r="GC111" s="220"/>
      <c r="GD111" s="220"/>
      <c r="GE111" s="220"/>
      <c r="GF111" s="220"/>
      <c r="GG111" s="220"/>
      <c r="GH111" s="220"/>
      <c r="GI111" s="220"/>
      <c r="GJ111" s="220"/>
      <c r="GK111" s="220"/>
      <c r="GL111" s="220"/>
      <c r="GM111" s="220"/>
      <c r="GN111" s="220"/>
      <c r="GO111" s="220"/>
      <c r="GP111" s="220"/>
      <c r="GQ111" s="220"/>
      <c r="GR111" s="220"/>
      <c r="GS111" s="220"/>
      <c r="GT111" s="220"/>
      <c r="GU111" s="220"/>
      <c r="GV111" s="220"/>
      <c r="GW111" s="220"/>
      <c r="GX111" s="220"/>
      <c r="GY111" s="220"/>
      <c r="GZ111" s="220"/>
      <c r="HA111" s="220"/>
      <c r="HB111" s="220"/>
      <c r="HC111" s="220"/>
      <c r="HD111" s="220"/>
      <c r="HE111" s="220"/>
      <c r="HF111" s="220"/>
      <c r="HG111" s="220"/>
      <c r="HH111" s="220"/>
      <c r="HI111" s="220"/>
      <c r="HJ111" s="220"/>
      <c r="HK111" s="220"/>
      <c r="HL111" s="220"/>
      <c r="HM111" s="220"/>
      <c r="HN111" s="220"/>
      <c r="HO111" s="220"/>
      <c r="HP111" s="220"/>
      <c r="HQ111" s="220"/>
      <c r="HR111" s="220"/>
      <c r="HS111" s="220"/>
      <c r="HT111" s="220"/>
      <c r="HU111" s="220"/>
      <c r="HV111" s="220"/>
      <c r="HW111" s="220"/>
      <c r="HX111" s="220"/>
      <c r="HY111" s="220"/>
      <c r="HZ111" s="220"/>
      <c r="IA111" s="220"/>
      <c r="IB111" s="220"/>
      <c r="IC111" s="220"/>
      <c r="ID111" s="220"/>
      <c r="IE111" s="220"/>
      <c r="IF111" s="220"/>
      <c r="IG111" s="220"/>
      <c r="IH111" s="220"/>
      <c r="II111" s="220"/>
      <c r="IJ111" s="220"/>
      <c r="IK111" s="220"/>
      <c r="IL111" s="220"/>
      <c r="IM111" s="220"/>
      <c r="IN111" s="220"/>
      <c r="IO111" s="220"/>
      <c r="IP111" s="220"/>
      <c r="IQ111" s="220"/>
      <c r="IR111" s="220"/>
      <c r="IS111" s="220"/>
      <c r="IT111" s="220"/>
      <c r="IU111" s="220"/>
      <c r="IV111" s="220"/>
      <c r="IW111" s="220"/>
      <c r="IX111" s="220"/>
      <c r="IY111" s="220"/>
      <c r="IZ111" s="220"/>
      <c r="JA111" s="220"/>
      <c r="JB111" s="220"/>
      <c r="JC111" s="220"/>
      <c r="JD111" s="220"/>
      <c r="JE111" s="220"/>
      <c r="JF111" s="220"/>
      <c r="JG111" s="220"/>
      <c r="JH111" s="220"/>
      <c r="JI111" s="220"/>
      <c r="JJ111" s="220"/>
      <c r="JK111" s="220"/>
      <c r="JL111" s="220"/>
      <c r="JM111" s="220"/>
      <c r="JN111" s="220"/>
      <c r="JO111" s="220"/>
      <c r="JP111" s="220"/>
      <c r="JQ111" s="220"/>
      <c r="JR111" s="220"/>
      <c r="JS111" s="220"/>
      <c r="JT111" s="220"/>
      <c r="JU111" s="220"/>
      <c r="JV111" s="220"/>
      <c r="JW111" s="220"/>
      <c r="JX111" s="220"/>
      <c r="JY111" s="220"/>
      <c r="JZ111" s="220"/>
      <c r="KA111" s="220"/>
      <c r="KB111" s="220"/>
      <c r="KC111" s="220"/>
      <c r="KD111" s="220"/>
      <c r="KE111" s="220"/>
      <c r="KF111" s="220"/>
      <c r="KG111" s="220"/>
      <c r="KH111" s="220"/>
      <c r="KI111" s="220"/>
      <c r="KJ111" s="220"/>
      <c r="KK111" s="220"/>
      <c r="KL111" s="220"/>
      <c r="KM111" s="220"/>
      <c r="KN111" s="220"/>
      <c r="KO111" s="220"/>
      <c r="KP111" s="220"/>
      <c r="KQ111" s="220"/>
      <c r="KR111" s="220"/>
      <c r="KS111" s="220"/>
      <c r="KT111" s="220"/>
      <c r="KU111" s="220"/>
      <c r="KV111" s="220"/>
      <c r="KW111" s="220"/>
      <c r="KX111" s="220"/>
      <c r="KY111" s="220"/>
      <c r="KZ111" s="220"/>
      <c r="LA111" s="220"/>
      <c r="LB111" s="220"/>
      <c r="LC111" s="220"/>
      <c r="LD111" s="220"/>
      <c r="LE111" s="220"/>
      <c r="LF111" s="220"/>
      <c r="LG111" s="220"/>
      <c r="LH111" s="220"/>
      <c r="LI111" s="220"/>
      <c r="LJ111" s="220"/>
      <c r="LK111" s="220"/>
      <c r="LL111" s="220"/>
      <c r="LM111" s="220"/>
      <c r="LN111" s="220"/>
      <c r="LO111" s="220"/>
      <c r="LP111" s="220"/>
      <c r="LQ111" s="220"/>
      <c r="LR111" s="220"/>
      <c r="LS111" s="220"/>
      <c r="LT111" s="220"/>
      <c r="LU111" s="220"/>
      <c r="LV111" s="220"/>
      <c r="LW111" s="220"/>
      <c r="LX111" s="220"/>
      <c r="LY111" s="220"/>
      <c r="LZ111" s="220"/>
      <c r="MA111" s="220"/>
      <c r="MB111" s="220"/>
      <c r="MC111" s="220"/>
      <c r="MD111" s="220"/>
      <c r="ME111" s="220"/>
      <c r="MF111" s="220"/>
      <c r="MG111" s="220"/>
      <c r="MH111" s="220"/>
      <c r="MI111" s="220"/>
      <c r="MJ111" s="220"/>
      <c r="MK111" s="220"/>
      <c r="ML111" s="220"/>
      <c r="MM111" s="220"/>
      <c r="MN111" s="220"/>
      <c r="MO111" s="220"/>
      <c r="MP111" s="220"/>
      <c r="MQ111" s="220"/>
      <c r="MR111" s="220"/>
      <c r="MS111" s="220"/>
      <c r="MT111" s="220"/>
      <c r="MU111" s="220"/>
      <c r="MV111" s="220"/>
      <c r="MW111" s="220"/>
      <c r="MX111" s="220"/>
      <c r="MY111" s="220"/>
      <c r="MZ111" s="220"/>
      <c r="NA111" s="220"/>
      <c r="NB111" s="220"/>
      <c r="NC111" s="220"/>
      <c r="ND111" s="220"/>
      <c r="NE111" s="220"/>
      <c r="NF111" s="220"/>
      <c r="NG111" s="220"/>
      <c r="NH111" s="220"/>
      <c r="NI111" s="220"/>
      <c r="NJ111" s="220"/>
      <c r="NK111" s="220"/>
      <c r="NL111" s="220"/>
      <c r="NM111" s="220"/>
      <c r="NN111" s="220"/>
      <c r="NO111" s="220"/>
      <c r="NP111" s="220"/>
      <c r="NQ111" s="220"/>
      <c r="NR111" s="220"/>
      <c r="NS111" s="220"/>
      <c r="NT111" s="220"/>
      <c r="NU111" s="220"/>
      <c r="NV111" s="220"/>
      <c r="NW111" s="220"/>
      <c r="NX111" s="220"/>
      <c r="NY111" s="220"/>
      <c r="NZ111" s="220"/>
      <c r="OA111" s="220"/>
      <c r="OB111" s="220"/>
      <c r="OC111" s="220"/>
      <c r="OD111" s="220"/>
      <c r="OE111" s="220"/>
      <c r="OF111" s="220"/>
      <c r="OG111" s="220"/>
      <c r="OH111" s="220"/>
      <c r="OI111" s="220"/>
      <c r="OJ111" s="220"/>
      <c r="OK111" s="220"/>
      <c r="OL111" s="220"/>
      <c r="OM111" s="220"/>
      <c r="ON111" s="220"/>
      <c r="OO111" s="220"/>
      <c r="OP111" s="220"/>
      <c r="OQ111" s="220"/>
      <c r="OR111" s="220"/>
      <c r="OS111" s="220"/>
      <c r="OT111" s="220"/>
      <c r="OU111" s="220"/>
      <c r="OV111" s="220"/>
      <c r="OW111" s="220"/>
      <c r="OX111" s="220"/>
      <c r="OY111" s="220"/>
      <c r="OZ111" s="220"/>
      <c r="PA111" s="220"/>
      <c r="PB111" s="220"/>
      <c r="PC111" s="220"/>
      <c r="PD111" s="220"/>
      <c r="PE111" s="220"/>
      <c r="PF111" s="220"/>
      <c r="PG111" s="220"/>
      <c r="PH111" s="220"/>
      <c r="PI111" s="220"/>
      <c r="PJ111" s="220"/>
      <c r="PK111" s="220"/>
      <c r="PL111" s="220"/>
      <c r="PM111" s="220"/>
      <c r="PN111" s="220"/>
      <c r="PO111" s="220"/>
      <c r="PP111" s="220"/>
      <c r="PQ111" s="220"/>
      <c r="PR111" s="220"/>
      <c r="PS111" s="220"/>
      <c r="PT111" s="220"/>
      <c r="PU111" s="220"/>
      <c r="PV111" s="220"/>
      <c r="PW111" s="220"/>
      <c r="PX111" s="220"/>
      <c r="PY111" s="220"/>
      <c r="PZ111" s="220"/>
      <c r="QA111" s="220"/>
      <c r="QB111" s="220"/>
      <c r="QC111" s="220"/>
      <c r="QD111" s="220"/>
      <c r="QE111" s="220"/>
      <c r="QF111" s="220"/>
      <c r="QG111" s="220"/>
      <c r="QH111" s="220"/>
      <c r="QI111" s="220"/>
      <c r="QJ111" s="220"/>
      <c r="QK111" s="220"/>
      <c r="QL111" s="220"/>
      <c r="QM111" s="220"/>
      <c r="QN111" s="220"/>
      <c r="QO111" s="220"/>
      <c r="QP111" s="220"/>
      <c r="QQ111" s="220"/>
      <c r="QR111" s="220"/>
      <c r="QS111" s="220"/>
      <c r="QT111" s="220"/>
      <c r="QU111" s="220"/>
      <c r="QV111" s="220"/>
      <c r="QW111" s="220"/>
      <c r="QX111" s="220"/>
      <c r="QY111" s="220"/>
      <c r="QZ111" s="220"/>
      <c r="RA111" s="220"/>
      <c r="RB111" s="220"/>
      <c r="RC111" s="220"/>
      <c r="RD111" s="220"/>
      <c r="RE111" s="220"/>
      <c r="RF111" s="220"/>
      <c r="RG111" s="220"/>
      <c r="RH111" s="220"/>
      <c r="RI111" s="220"/>
      <c r="RJ111" s="220"/>
      <c r="RK111" s="220"/>
      <c r="RL111" s="220"/>
      <c r="RM111" s="220"/>
      <c r="RN111" s="220"/>
      <c r="RO111" s="220"/>
      <c r="RP111" s="220"/>
      <c r="RQ111" s="220"/>
      <c r="RR111" s="220"/>
      <c r="RS111" s="220"/>
      <c r="RT111" s="220"/>
      <c r="RU111" s="220"/>
      <c r="RV111" s="220"/>
      <c r="RW111" s="220"/>
      <c r="RX111" s="220"/>
      <c r="RY111" s="220"/>
      <c r="RZ111" s="220"/>
      <c r="SA111" s="220"/>
      <c r="SB111" s="220"/>
      <c r="SC111" s="220"/>
      <c r="SD111" s="220"/>
      <c r="SE111" s="220"/>
      <c r="SF111" s="220"/>
      <c r="SG111" s="220"/>
      <c r="SH111" s="220"/>
      <c r="SI111" s="220"/>
      <c r="SJ111" s="220"/>
      <c r="SK111" s="220"/>
      <c r="SL111" s="220"/>
      <c r="SM111" s="220"/>
      <c r="SN111" s="220"/>
      <c r="SO111" s="220"/>
      <c r="SP111" s="220"/>
      <c r="SQ111" s="220"/>
      <c r="SR111" s="220"/>
      <c r="SS111" s="220"/>
      <c r="ST111" s="220"/>
      <c r="SU111" s="220"/>
      <c r="SV111" s="220"/>
      <c r="SW111" s="220"/>
      <c r="SX111" s="220"/>
      <c r="SY111" s="220"/>
      <c r="SZ111" s="220"/>
      <c r="TA111" s="220"/>
      <c r="TB111" s="220"/>
      <c r="TC111" s="220"/>
      <c r="TD111" s="220"/>
      <c r="TE111" s="220"/>
      <c r="TF111" s="220"/>
      <c r="TG111" s="220"/>
      <c r="TH111" s="220"/>
      <c r="TI111" s="220"/>
      <c r="TJ111" s="220"/>
      <c r="TK111" s="220"/>
      <c r="TL111" s="220"/>
      <c r="TM111" s="220"/>
      <c r="TN111" s="220"/>
      <c r="TO111" s="220"/>
      <c r="TP111" s="220"/>
      <c r="TQ111" s="220"/>
      <c r="TR111" s="220"/>
      <c r="TS111" s="220"/>
      <c r="TT111" s="220"/>
      <c r="TU111" s="220"/>
      <c r="TV111" s="220"/>
      <c r="TW111" s="220"/>
      <c r="TX111" s="220"/>
      <c r="TY111" s="220"/>
      <c r="TZ111" s="220"/>
      <c r="UA111" s="220"/>
      <c r="UB111" s="220"/>
      <c r="UC111" s="220"/>
      <c r="UD111" s="220"/>
      <c r="UE111" s="220"/>
      <c r="UF111" s="220"/>
      <c r="UG111" s="220"/>
      <c r="UH111" s="220"/>
      <c r="UI111" s="220"/>
      <c r="UJ111" s="220"/>
      <c r="UK111" s="220"/>
      <c r="UL111" s="220"/>
      <c r="UM111" s="220"/>
      <c r="UN111" s="220"/>
      <c r="UO111" s="220"/>
      <c r="UP111" s="220"/>
      <c r="UQ111" s="220"/>
      <c r="UR111" s="220"/>
      <c r="US111" s="220"/>
      <c r="UT111" s="220"/>
      <c r="UU111" s="220"/>
      <c r="UV111" s="220"/>
      <c r="UW111" s="220"/>
      <c r="UX111" s="220"/>
      <c r="UY111" s="220"/>
      <c r="UZ111" s="220"/>
      <c r="VA111" s="220"/>
      <c r="VB111" s="220"/>
      <c r="VC111" s="220"/>
      <c r="VD111" s="220"/>
      <c r="VE111" s="220"/>
      <c r="VF111" s="220"/>
      <c r="VG111" s="220"/>
      <c r="VH111" s="220"/>
      <c r="VI111" s="220"/>
      <c r="VJ111" s="220"/>
      <c r="VK111" s="220"/>
      <c r="VL111" s="220"/>
      <c r="VM111" s="220"/>
      <c r="VN111" s="220"/>
      <c r="VO111" s="220"/>
      <c r="VP111" s="220"/>
      <c r="VQ111" s="220"/>
      <c r="VR111" s="220"/>
      <c r="VS111" s="220"/>
      <c r="VT111" s="220"/>
      <c r="VU111" s="220"/>
      <c r="VV111" s="220"/>
      <c r="VW111" s="220"/>
      <c r="VX111" s="220"/>
      <c r="VY111" s="220"/>
      <c r="VZ111" s="220"/>
      <c r="WA111" s="220"/>
      <c r="WB111" s="220"/>
      <c r="WC111" s="220"/>
      <c r="WD111" s="220"/>
      <c r="WE111" s="220"/>
      <c r="WF111" s="220"/>
      <c r="WG111" s="220"/>
      <c r="WH111" s="220"/>
      <c r="WI111" s="220"/>
      <c r="WJ111" s="220"/>
      <c r="WK111" s="220"/>
      <c r="WL111" s="220"/>
      <c r="WM111" s="220"/>
      <c r="WN111" s="220"/>
      <c r="WO111" s="220"/>
      <c r="WP111" s="220"/>
      <c r="WQ111" s="220"/>
      <c r="WR111" s="220"/>
      <c r="WS111" s="220"/>
      <c r="WT111" s="220"/>
      <c r="WU111" s="220"/>
      <c r="WV111" s="220"/>
      <c r="WW111" s="220"/>
      <c r="WX111" s="220"/>
      <c r="WY111" s="220"/>
      <c r="WZ111" s="220"/>
      <c r="XA111" s="220"/>
      <c r="XB111" s="220"/>
      <c r="XC111" s="220"/>
      <c r="XD111" s="220"/>
      <c r="XE111" s="220"/>
      <c r="XF111" s="220"/>
      <c r="XG111" s="220"/>
      <c r="XH111" s="220"/>
      <c r="XI111" s="220"/>
      <c r="XJ111" s="220"/>
      <c r="XK111" s="220"/>
      <c r="XL111" s="220"/>
      <c r="XM111" s="220"/>
      <c r="XN111" s="220"/>
      <c r="XO111" s="220"/>
      <c r="XP111" s="220"/>
      <c r="XQ111" s="220"/>
      <c r="XR111" s="220"/>
      <c r="XS111" s="220"/>
      <c r="XT111" s="220"/>
      <c r="XU111" s="220"/>
      <c r="XV111" s="220"/>
      <c r="XW111" s="220"/>
      <c r="XX111" s="220"/>
      <c r="XY111" s="220"/>
      <c r="XZ111" s="220"/>
      <c r="YA111" s="220"/>
      <c r="YB111" s="220"/>
      <c r="YC111" s="220"/>
      <c r="YD111" s="220"/>
      <c r="YE111" s="220"/>
      <c r="YF111" s="220"/>
      <c r="YG111" s="220"/>
      <c r="YH111" s="220"/>
      <c r="YI111" s="220"/>
      <c r="YJ111" s="220"/>
      <c r="YK111" s="220"/>
      <c r="YL111" s="220"/>
      <c r="YM111" s="220"/>
      <c r="YN111" s="220"/>
      <c r="YO111" s="220"/>
      <c r="YP111" s="220"/>
      <c r="YQ111" s="220"/>
      <c r="YR111" s="220"/>
      <c r="YS111" s="220"/>
      <c r="YT111" s="220"/>
      <c r="YU111" s="220"/>
      <c r="YV111" s="220"/>
      <c r="YW111" s="220"/>
      <c r="YX111" s="220"/>
      <c r="YY111" s="220"/>
      <c r="YZ111" s="220"/>
      <c r="ZA111" s="220"/>
      <c r="ZB111" s="220"/>
      <c r="ZC111" s="220"/>
      <c r="ZD111" s="220"/>
      <c r="ZE111" s="220"/>
      <c r="ZF111" s="220"/>
      <c r="ZG111" s="220"/>
      <c r="ZH111" s="220"/>
      <c r="ZI111" s="220"/>
      <c r="ZJ111" s="220"/>
      <c r="ZK111" s="220"/>
      <c r="ZL111" s="220"/>
      <c r="ZM111" s="220"/>
      <c r="ZN111" s="220"/>
      <c r="ZO111" s="220"/>
      <c r="ZP111" s="220"/>
      <c r="ZQ111" s="220"/>
      <c r="ZR111" s="220"/>
      <c r="ZS111" s="220"/>
      <c r="ZT111" s="220"/>
      <c r="ZU111" s="220"/>
      <c r="ZV111" s="220"/>
      <c r="ZW111" s="220"/>
      <c r="ZX111" s="220"/>
      <c r="ZY111" s="220"/>
      <c r="ZZ111" s="220"/>
      <c r="AAA111" s="220"/>
      <c r="AAB111" s="220"/>
      <c r="AAC111" s="220"/>
      <c r="AAD111" s="220"/>
      <c r="AAE111" s="220"/>
      <c r="AAF111" s="220"/>
      <c r="AAG111" s="220"/>
      <c r="AAH111" s="220"/>
      <c r="AAI111" s="220"/>
      <c r="AAJ111" s="220"/>
      <c r="AAK111" s="220"/>
      <c r="AAL111" s="220"/>
      <c r="AAM111" s="220"/>
      <c r="AAN111" s="220"/>
      <c r="AAO111" s="220"/>
      <c r="AAP111" s="220"/>
      <c r="AAQ111" s="220"/>
      <c r="AAR111" s="220"/>
      <c r="AAS111" s="220"/>
      <c r="AAT111" s="220"/>
      <c r="AAU111" s="220"/>
      <c r="AAV111" s="220"/>
      <c r="AAW111" s="220"/>
      <c r="AAX111" s="220"/>
      <c r="AAY111" s="220"/>
      <c r="AAZ111" s="220"/>
      <c r="ABA111" s="220"/>
      <c r="ABB111" s="220"/>
      <c r="ABC111" s="220"/>
      <c r="ABD111" s="220"/>
      <c r="ABE111" s="220"/>
      <c r="ABF111" s="220"/>
      <c r="ABG111" s="220"/>
      <c r="ABH111" s="220"/>
      <c r="ABI111" s="220"/>
      <c r="ABJ111" s="220"/>
      <c r="ABK111" s="220"/>
      <c r="ABL111" s="220"/>
      <c r="ABM111" s="220"/>
      <c r="ABN111" s="220"/>
      <c r="ABO111" s="220"/>
      <c r="ABP111" s="220"/>
      <c r="ABQ111" s="220"/>
      <c r="ABR111" s="220"/>
      <c r="ABS111" s="220"/>
      <c r="ABT111" s="220"/>
      <c r="ABU111" s="220"/>
      <c r="ABV111" s="220"/>
      <c r="ABW111" s="220"/>
      <c r="ABX111" s="220"/>
      <c r="ABY111" s="220"/>
      <c r="ABZ111" s="220"/>
      <c r="ACA111" s="220"/>
      <c r="ACB111" s="220"/>
      <c r="ACC111" s="220"/>
      <c r="ACD111" s="220"/>
      <c r="ACE111" s="220"/>
      <c r="ACF111" s="220"/>
      <c r="ACG111" s="220"/>
      <c r="ACH111" s="220"/>
      <c r="ACI111" s="220"/>
      <c r="ACJ111" s="220"/>
      <c r="ACK111" s="220"/>
      <c r="ACL111" s="220"/>
      <c r="ACM111" s="220"/>
      <c r="ACN111" s="220"/>
      <c r="ACO111" s="220"/>
      <c r="ACP111" s="220"/>
      <c r="ACQ111" s="220"/>
      <c r="ACR111" s="220"/>
      <c r="ACS111" s="220"/>
      <c r="ACT111" s="220"/>
      <c r="ACU111" s="220"/>
      <c r="ACV111" s="220"/>
      <c r="ACW111" s="220"/>
      <c r="ACX111" s="220"/>
      <c r="ACY111" s="220"/>
      <c r="ACZ111" s="220"/>
      <c r="ADA111" s="220"/>
      <c r="ADB111" s="220"/>
      <c r="ADC111" s="220"/>
      <c r="ADD111" s="220"/>
      <c r="ADE111" s="220"/>
      <c r="ADF111" s="220"/>
      <c r="ADG111" s="220"/>
      <c r="ADH111" s="220"/>
      <c r="ADI111" s="220"/>
      <c r="ADJ111" s="220"/>
      <c r="ADK111" s="220"/>
      <c r="ADL111" s="220"/>
      <c r="ADM111" s="220"/>
      <c r="ADN111" s="220"/>
      <c r="ADO111" s="220"/>
      <c r="ADP111" s="220"/>
      <c r="ADQ111" s="220"/>
      <c r="ADR111" s="220"/>
      <c r="ADS111" s="220"/>
      <c r="ADT111" s="220"/>
      <c r="ADU111" s="220"/>
      <c r="ADV111" s="220"/>
      <c r="ADW111" s="220"/>
      <c r="ADX111" s="220"/>
      <c r="ADY111" s="220"/>
      <c r="ADZ111" s="220"/>
      <c r="AEA111" s="220"/>
      <c r="AEB111" s="220"/>
      <c r="AEC111" s="220"/>
      <c r="AED111" s="220"/>
      <c r="AEE111" s="220"/>
      <c r="AEF111" s="220"/>
      <c r="AEG111" s="220"/>
      <c r="AEH111" s="220"/>
      <c r="AEI111" s="220"/>
      <c r="AEJ111" s="220"/>
      <c r="AEK111" s="220"/>
      <c r="AEL111" s="220"/>
      <c r="AEM111" s="220"/>
      <c r="AEN111" s="220"/>
      <c r="AEO111" s="220"/>
      <c r="AEP111" s="220"/>
      <c r="AEQ111" s="220"/>
      <c r="AER111" s="220"/>
      <c r="AES111" s="220"/>
      <c r="AET111" s="220"/>
      <c r="AEU111" s="220"/>
      <c r="AEV111" s="220"/>
      <c r="AEW111" s="220"/>
      <c r="AEX111" s="220"/>
      <c r="AEY111" s="220"/>
      <c r="AEZ111" s="220"/>
      <c r="AFA111" s="220"/>
      <c r="AFB111" s="220"/>
      <c r="AFC111" s="220"/>
      <c r="AFD111" s="220"/>
      <c r="AFE111" s="220"/>
      <c r="AFF111" s="220"/>
      <c r="AFG111" s="220"/>
      <c r="AFH111" s="220"/>
      <c r="AFI111" s="220"/>
      <c r="AFJ111" s="220"/>
      <c r="AFK111" s="220"/>
      <c r="AFL111" s="220"/>
      <c r="AFM111" s="220"/>
      <c r="AFN111" s="220"/>
      <c r="AFO111" s="220"/>
      <c r="AFP111" s="220"/>
      <c r="AFQ111" s="220"/>
      <c r="AFR111" s="220"/>
      <c r="AFS111" s="220"/>
      <c r="AFT111" s="220"/>
      <c r="AFU111" s="220"/>
      <c r="AFV111" s="220"/>
      <c r="AFW111" s="220"/>
      <c r="AFX111" s="220"/>
      <c r="AFY111" s="220"/>
      <c r="AFZ111" s="220"/>
      <c r="AGA111" s="220"/>
      <c r="AGB111" s="220"/>
      <c r="AGC111" s="220"/>
      <c r="AGD111" s="220"/>
      <c r="AGE111" s="220"/>
      <c r="AGF111" s="220"/>
      <c r="AGG111" s="220"/>
      <c r="AGH111" s="220"/>
      <c r="AGI111" s="220"/>
      <c r="AGJ111" s="220"/>
      <c r="AGK111" s="220"/>
      <c r="AGL111" s="220"/>
      <c r="AGM111" s="220"/>
      <c r="AGN111" s="220"/>
      <c r="AGO111" s="220"/>
      <c r="AGP111" s="220"/>
      <c r="AGQ111" s="220"/>
      <c r="AGR111" s="220"/>
      <c r="AGS111" s="220"/>
      <c r="AGT111" s="220"/>
      <c r="AGU111" s="220"/>
      <c r="AGV111" s="220"/>
      <c r="AGW111" s="220"/>
      <c r="AGX111" s="220"/>
      <c r="AGY111" s="220"/>
      <c r="AGZ111" s="220"/>
      <c r="AHA111" s="220"/>
      <c r="AHB111" s="220"/>
      <c r="AHC111" s="220"/>
      <c r="AHD111" s="220"/>
      <c r="AHE111" s="220"/>
      <c r="AHF111" s="220"/>
      <c r="AHG111" s="220"/>
      <c r="AHH111" s="220"/>
      <c r="AHI111" s="220"/>
      <c r="AHJ111" s="220"/>
      <c r="AHK111" s="220"/>
      <c r="AHL111" s="220"/>
      <c r="AHM111" s="220"/>
      <c r="AHN111" s="220"/>
      <c r="AHO111" s="220"/>
      <c r="AHP111" s="220"/>
      <c r="AHQ111" s="220"/>
      <c r="AHR111" s="220"/>
      <c r="AHS111" s="220"/>
      <c r="AHT111" s="220"/>
      <c r="AHU111" s="220"/>
      <c r="AHV111" s="220"/>
      <c r="AHW111" s="220"/>
      <c r="AHX111" s="220"/>
      <c r="AHY111" s="220"/>
      <c r="AHZ111" s="220"/>
      <c r="AIA111" s="220"/>
      <c r="AIB111" s="220"/>
      <c r="AIC111" s="220"/>
      <c r="AID111" s="220"/>
      <c r="AIE111" s="220"/>
      <c r="AIF111" s="220"/>
      <c r="AIG111" s="220"/>
      <c r="AIH111" s="220"/>
      <c r="AII111" s="220"/>
      <c r="AIJ111" s="220"/>
      <c r="AIK111" s="220"/>
      <c r="AIL111" s="220"/>
      <c r="AIM111" s="220"/>
      <c r="AIN111" s="220"/>
      <c r="AIO111" s="220"/>
      <c r="AIP111" s="220"/>
      <c r="AIQ111" s="220"/>
      <c r="AIR111" s="220"/>
      <c r="AIS111" s="220"/>
      <c r="AIT111" s="220"/>
      <c r="AIU111" s="220"/>
      <c r="AIV111" s="220"/>
      <c r="AIW111" s="220"/>
      <c r="AIX111" s="220"/>
      <c r="AIY111" s="220"/>
      <c r="AIZ111" s="220"/>
      <c r="AJA111" s="220"/>
      <c r="AJB111" s="220"/>
      <c r="AJC111" s="220"/>
      <c r="AJD111" s="220"/>
      <c r="AJE111" s="220"/>
      <c r="AJF111" s="220"/>
      <c r="AJG111" s="220"/>
      <c r="AJH111" s="220"/>
      <c r="AJI111" s="220"/>
      <c r="AJJ111" s="220"/>
      <c r="AJK111" s="220"/>
      <c r="AJL111" s="220"/>
      <c r="AJM111" s="220"/>
      <c r="AJN111" s="220"/>
      <c r="AJO111" s="220"/>
      <c r="AJP111" s="220"/>
      <c r="AJQ111" s="220"/>
      <c r="AJR111" s="220"/>
      <c r="AJS111" s="220"/>
      <c r="AJT111" s="220"/>
      <c r="AJU111" s="220"/>
      <c r="AJV111" s="220"/>
      <c r="AJW111" s="220"/>
      <c r="AJX111" s="220"/>
      <c r="AJY111" s="220"/>
      <c r="AJZ111" s="220"/>
      <c r="AKA111" s="220"/>
      <c r="AKB111" s="220"/>
      <c r="AKC111" s="220"/>
      <c r="AKD111" s="220"/>
      <c r="AKE111" s="220"/>
      <c r="AKF111" s="220"/>
      <c r="AKG111" s="220"/>
      <c r="AKH111" s="220"/>
      <c r="AKI111" s="220"/>
      <c r="AKJ111" s="220"/>
      <c r="AKK111" s="220"/>
      <c r="AKL111" s="220"/>
      <c r="AKM111" s="220"/>
      <c r="AKN111" s="220"/>
      <c r="AKO111" s="220"/>
      <c r="AKP111" s="220"/>
      <c r="AKQ111" s="220"/>
      <c r="AKR111" s="220"/>
      <c r="AKS111" s="220"/>
      <c r="AKT111" s="220"/>
      <c r="AKU111" s="220"/>
      <c r="AKV111" s="220"/>
      <c r="AKW111" s="220"/>
      <c r="AKX111" s="220"/>
      <c r="AKY111" s="220"/>
      <c r="AKZ111" s="220"/>
      <c r="ALA111" s="220"/>
      <c r="ALB111" s="220"/>
      <c r="ALC111" s="220"/>
      <c r="ALD111" s="220"/>
      <c r="ALE111" s="220"/>
      <c r="ALF111" s="220"/>
      <c r="ALG111" s="220"/>
      <c r="ALH111" s="220"/>
      <c r="ALI111" s="220"/>
      <c r="ALJ111" s="220"/>
      <c r="ALK111" s="220"/>
      <c r="ALL111" s="220"/>
      <c r="ALM111" s="220"/>
      <c r="ALN111" s="220"/>
      <c r="ALO111" s="220"/>
      <c r="ALP111" s="220"/>
      <c r="ALQ111" s="220"/>
      <c r="ALR111" s="220"/>
      <c r="ALS111" s="220"/>
      <c r="ALT111" s="220"/>
      <c r="ALU111" s="220"/>
      <c r="ALV111" s="220"/>
      <c r="ALW111" s="220"/>
      <c r="ALX111" s="220"/>
      <c r="ALY111" s="220"/>
      <c r="ALZ111" s="220"/>
      <c r="AMA111" s="220"/>
      <c r="AMB111" s="220"/>
      <c r="AMC111" s="220"/>
      <c r="AMD111" s="220"/>
      <c r="AME111" s="220"/>
      <c r="AMF111" s="220"/>
      <c r="AMG111" s="220"/>
      <c r="AMH111" s="220"/>
      <c r="AMI111" s="220"/>
      <c r="AMJ111" s="220"/>
      <c r="AMK111" s="220"/>
      <c r="AML111" s="220"/>
      <c r="AMM111" s="220"/>
      <c r="AMN111" s="220"/>
      <c r="AMO111" s="220"/>
      <c r="AMP111" s="220"/>
      <c r="AMQ111" s="220"/>
      <c r="AMR111" s="220"/>
      <c r="AMS111" s="220"/>
      <c r="AMT111" s="220"/>
      <c r="AMU111" s="220"/>
      <c r="AMV111" s="220"/>
      <c r="AMW111" s="220"/>
      <c r="AMX111" s="220"/>
      <c r="AMY111" s="220"/>
      <c r="AMZ111" s="220"/>
      <c r="ANA111" s="220"/>
      <c r="ANB111" s="220"/>
      <c r="ANC111" s="220"/>
      <c r="AND111" s="220"/>
      <c r="ANE111" s="220"/>
      <c r="ANF111" s="220"/>
      <c r="ANG111" s="220"/>
      <c r="ANH111" s="220"/>
      <c r="ANI111" s="220"/>
      <c r="ANJ111" s="220"/>
      <c r="ANK111" s="220"/>
      <c r="ANL111" s="220"/>
      <c r="ANM111" s="220"/>
      <c r="ANN111" s="220"/>
      <c r="ANO111" s="220"/>
      <c r="ANP111" s="220"/>
      <c r="ANQ111" s="220"/>
      <c r="ANR111" s="220"/>
      <c r="ANS111" s="220"/>
      <c r="ANT111" s="220"/>
      <c r="ANU111" s="220"/>
      <c r="ANV111" s="220"/>
      <c r="ANW111" s="220"/>
      <c r="ANX111" s="220"/>
      <c r="ANY111" s="220"/>
      <c r="ANZ111" s="220"/>
      <c r="AOA111" s="220"/>
      <c r="AOB111" s="220"/>
      <c r="AOC111" s="220"/>
      <c r="AOD111" s="220"/>
      <c r="AOE111" s="220"/>
      <c r="AOF111" s="220"/>
      <c r="AOG111" s="220"/>
      <c r="AOH111" s="220"/>
      <c r="AOI111" s="220"/>
      <c r="AOJ111" s="220"/>
      <c r="AOK111" s="220"/>
      <c r="AOL111" s="220"/>
      <c r="AOM111" s="220"/>
      <c r="AON111" s="220"/>
      <c r="AOO111" s="220"/>
      <c r="AOP111" s="220"/>
      <c r="AOQ111" s="220"/>
      <c r="AOR111" s="220"/>
      <c r="AOS111" s="220"/>
      <c r="AOT111" s="220"/>
      <c r="AOU111" s="220"/>
      <c r="AOV111" s="220"/>
      <c r="AOW111" s="220"/>
      <c r="AOX111" s="220"/>
      <c r="AOY111" s="220"/>
      <c r="AOZ111" s="220"/>
      <c r="APA111" s="220"/>
      <c r="APB111" s="220"/>
      <c r="APC111" s="220"/>
      <c r="APD111" s="220"/>
      <c r="APE111" s="220"/>
      <c r="APF111" s="220"/>
      <c r="APG111" s="220"/>
      <c r="APH111" s="220"/>
      <c r="API111" s="220"/>
      <c r="APJ111" s="220"/>
      <c r="APK111" s="220"/>
      <c r="APL111" s="220"/>
      <c r="APM111" s="220"/>
      <c r="APN111" s="220"/>
      <c r="APO111" s="220"/>
      <c r="APP111" s="220"/>
      <c r="APQ111" s="220"/>
      <c r="APR111" s="220"/>
      <c r="APS111" s="220"/>
      <c r="APT111" s="220"/>
      <c r="APU111" s="220"/>
      <c r="APV111" s="220"/>
      <c r="APW111" s="220"/>
      <c r="APX111" s="220"/>
      <c r="APY111" s="220"/>
      <c r="APZ111" s="220"/>
      <c r="AQA111" s="220"/>
      <c r="AQB111" s="220"/>
      <c r="AQC111" s="220"/>
      <c r="AQD111" s="220"/>
      <c r="AQE111" s="220"/>
      <c r="AQF111" s="220"/>
      <c r="AQG111" s="220"/>
      <c r="AQH111" s="220"/>
      <c r="AQI111" s="220"/>
      <c r="AQJ111" s="220"/>
      <c r="AQK111" s="220"/>
      <c r="AQL111" s="220"/>
      <c r="AQM111" s="220"/>
      <c r="AQN111" s="220"/>
      <c r="AQO111" s="220"/>
      <c r="AQP111" s="220"/>
      <c r="AQQ111" s="220"/>
      <c r="AQR111" s="220"/>
      <c r="AQS111" s="220"/>
      <c r="AQT111" s="220"/>
      <c r="AQU111" s="220"/>
      <c r="AQV111" s="220"/>
      <c r="AQW111" s="220"/>
      <c r="AQX111" s="220"/>
      <c r="AQY111" s="220"/>
      <c r="AQZ111" s="220"/>
      <c r="ARA111" s="220"/>
      <c r="ARB111" s="220"/>
      <c r="ARC111" s="220"/>
      <c r="ARD111" s="220"/>
      <c r="ARE111" s="220"/>
      <c r="ARF111" s="220"/>
      <c r="ARG111" s="220"/>
      <c r="ARH111" s="220"/>
      <c r="ARI111" s="220"/>
      <c r="ARJ111" s="220"/>
      <c r="ARK111" s="220"/>
      <c r="ARL111" s="220"/>
      <c r="ARM111" s="220"/>
      <c r="ARN111" s="220"/>
      <c r="ARO111" s="220"/>
      <c r="ARP111" s="220"/>
      <c r="ARQ111" s="220"/>
      <c r="ARR111" s="220"/>
      <c r="ARS111" s="220"/>
      <c r="ART111" s="220"/>
      <c r="ARU111" s="220"/>
      <c r="ARV111" s="220"/>
      <c r="ARW111" s="220"/>
      <c r="ARX111" s="220"/>
      <c r="ARY111" s="220"/>
      <c r="ARZ111" s="220"/>
      <c r="ASA111" s="220"/>
      <c r="ASB111" s="220"/>
      <c r="ASC111" s="220"/>
      <c r="ASD111" s="220"/>
      <c r="ASE111" s="220"/>
      <c r="ASF111" s="220"/>
      <c r="ASG111" s="220"/>
      <c r="ASH111" s="220"/>
      <c r="ASI111" s="220"/>
      <c r="ASJ111" s="220"/>
      <c r="ASK111" s="220"/>
      <c r="ASL111" s="220"/>
      <c r="ASM111" s="220"/>
      <c r="ASN111" s="220"/>
      <c r="ASO111" s="220"/>
      <c r="ASP111" s="220"/>
      <c r="ASQ111" s="220"/>
      <c r="ASR111" s="220"/>
      <c r="ASS111" s="220"/>
      <c r="AST111" s="220"/>
      <c r="ASU111" s="220"/>
      <c r="ASV111" s="220"/>
      <c r="ASW111" s="220"/>
      <c r="ASX111" s="220"/>
      <c r="ASY111" s="220"/>
      <c r="ASZ111" s="220"/>
      <c r="ATA111" s="220"/>
      <c r="ATB111" s="220"/>
      <c r="ATC111" s="220"/>
      <c r="ATD111" s="220"/>
      <c r="ATE111" s="220"/>
      <c r="ATF111" s="220"/>
      <c r="ATG111" s="220"/>
      <c r="ATH111" s="220"/>
      <c r="ATI111" s="220"/>
    </row>
    <row r="112" spans="2:1205" s="430" customFormat="1" ht="12.75" x14ac:dyDescent="0.15">
      <c r="B112" s="1001"/>
      <c r="C112" s="983"/>
      <c r="D112" s="986"/>
      <c r="E112" s="986"/>
      <c r="F112" s="986"/>
      <c r="G112" s="1004"/>
      <c r="H112" s="1006"/>
      <c r="I112" s="974"/>
      <c r="J112" s="424"/>
      <c r="K112" s="424"/>
      <c r="L112" s="424"/>
      <c r="M112" s="424"/>
      <c r="N112" s="962"/>
      <c r="O112" s="959"/>
      <c r="P112" s="424"/>
      <c r="Q112" s="424"/>
      <c r="R112" s="424"/>
      <c r="S112" s="424"/>
      <c r="T112" s="962"/>
      <c r="U112" s="959"/>
      <c r="V112" s="424"/>
      <c r="W112" s="424"/>
      <c r="X112" s="424"/>
      <c r="Y112" s="424"/>
      <c r="Z112" s="854"/>
      <c r="AA112" s="1081"/>
      <c r="AB112" s="854"/>
      <c r="AC112" s="854"/>
      <c r="AD112" s="854"/>
      <c r="AE112" s="540"/>
      <c r="AF112" s="541"/>
      <c r="AG112" s="1010"/>
      <c r="AH112" s="540"/>
      <c r="AI112" s="542"/>
      <c r="AJ112" s="1010"/>
      <c r="AK112" s="393"/>
      <c r="AL112" s="395"/>
      <c r="AM112" s="1010"/>
      <c r="AN112" s="425"/>
      <c r="AO112" s="426"/>
      <c r="AP112" s="1028"/>
      <c r="AQ112" s="548">
        <f>484000000</f>
        <v>484000000</v>
      </c>
      <c r="AR112" s="428" t="s">
        <v>2124</v>
      </c>
      <c r="AS112" s="1013"/>
      <c r="AT112" s="1013"/>
      <c r="AU112" s="427">
        <v>508200000</v>
      </c>
      <c r="AV112" s="428" t="s">
        <v>2124</v>
      </c>
      <c r="AW112" s="1013"/>
      <c r="AX112" s="1013"/>
      <c r="AY112" s="427">
        <v>533610000</v>
      </c>
      <c r="AZ112" s="428" t="s">
        <v>2124</v>
      </c>
      <c r="BA112" s="1013"/>
      <c r="BB112" s="1013"/>
      <c r="BC112" s="427">
        <v>560290500</v>
      </c>
      <c r="BD112" s="428" t="s">
        <v>2124</v>
      </c>
      <c r="BE112" s="1013"/>
      <c r="BF112" s="1022"/>
      <c r="BG112" s="427"/>
      <c r="BH112" s="428" t="s">
        <v>2124</v>
      </c>
      <c r="BI112" s="1013"/>
      <c r="BJ112" s="1013"/>
      <c r="BK112" s="429"/>
      <c r="BL112" s="220"/>
      <c r="BM112" s="220"/>
      <c r="BN112" s="220"/>
      <c r="BO112" s="220"/>
      <c r="BP112" s="220"/>
      <c r="BQ112" s="220"/>
      <c r="BR112" s="220"/>
      <c r="BS112" s="220"/>
      <c r="BT112" s="220"/>
      <c r="BU112" s="220"/>
      <c r="BV112" s="220"/>
      <c r="BW112" s="220"/>
      <c r="BX112" s="220"/>
      <c r="BY112" s="220"/>
      <c r="BZ112" s="220"/>
      <c r="CA112" s="220"/>
      <c r="CB112" s="220"/>
      <c r="CC112" s="220"/>
      <c r="CD112" s="220"/>
      <c r="CE112" s="220"/>
      <c r="CF112" s="220"/>
      <c r="CG112" s="220"/>
      <c r="CH112" s="220"/>
      <c r="CI112" s="220"/>
      <c r="CJ112" s="220"/>
      <c r="CK112" s="220"/>
      <c r="CL112" s="220"/>
      <c r="CM112" s="220"/>
      <c r="CN112" s="220"/>
      <c r="CO112" s="220"/>
      <c r="CP112" s="220"/>
      <c r="CQ112" s="220"/>
      <c r="CR112" s="220"/>
      <c r="CS112" s="220"/>
      <c r="CT112" s="220"/>
      <c r="CU112" s="220"/>
      <c r="CV112" s="220"/>
      <c r="CW112" s="220"/>
      <c r="CX112" s="220"/>
      <c r="CY112" s="220"/>
      <c r="CZ112" s="220"/>
      <c r="DA112" s="220"/>
      <c r="DB112" s="220"/>
      <c r="DC112" s="220"/>
      <c r="DD112" s="220"/>
      <c r="DE112" s="220"/>
      <c r="DF112" s="220"/>
      <c r="DG112" s="220"/>
      <c r="DH112" s="220"/>
      <c r="DI112" s="220"/>
      <c r="DJ112" s="220"/>
      <c r="DK112" s="220"/>
      <c r="DL112" s="220"/>
      <c r="DM112" s="220"/>
      <c r="DN112" s="220"/>
      <c r="DO112" s="220"/>
      <c r="DP112" s="220"/>
      <c r="DQ112" s="220"/>
      <c r="DR112" s="220"/>
      <c r="DS112" s="220"/>
      <c r="DT112" s="220"/>
      <c r="DU112" s="220"/>
      <c r="DV112" s="220"/>
      <c r="DW112" s="220"/>
      <c r="DX112" s="220"/>
      <c r="DY112" s="220"/>
      <c r="DZ112" s="220"/>
      <c r="EA112" s="220"/>
      <c r="EB112" s="220"/>
      <c r="EC112" s="220"/>
      <c r="ED112" s="220"/>
      <c r="EE112" s="220"/>
      <c r="EF112" s="220"/>
      <c r="EG112" s="220"/>
      <c r="EH112" s="220"/>
      <c r="EI112" s="220"/>
      <c r="EJ112" s="220"/>
      <c r="EK112" s="220"/>
      <c r="EL112" s="220"/>
      <c r="EM112" s="220"/>
      <c r="EN112" s="220"/>
      <c r="EO112" s="220"/>
      <c r="EP112" s="220"/>
      <c r="EQ112" s="220"/>
      <c r="ER112" s="220"/>
      <c r="ES112" s="220"/>
      <c r="ET112" s="220"/>
      <c r="EU112" s="220"/>
      <c r="EV112" s="220"/>
      <c r="EW112" s="220"/>
      <c r="EX112" s="220"/>
      <c r="EY112" s="220"/>
      <c r="EZ112" s="220"/>
      <c r="FA112" s="220"/>
      <c r="FB112" s="220"/>
      <c r="FC112" s="220"/>
      <c r="FD112" s="220"/>
      <c r="FE112" s="220"/>
      <c r="FF112" s="220"/>
      <c r="FG112" s="220"/>
      <c r="FH112" s="220"/>
      <c r="FI112" s="220"/>
      <c r="FJ112" s="220"/>
      <c r="FK112" s="220"/>
      <c r="FL112" s="220"/>
      <c r="FM112" s="220"/>
      <c r="FN112" s="220"/>
      <c r="FO112" s="220"/>
      <c r="FP112" s="220"/>
      <c r="FQ112" s="220"/>
      <c r="FR112" s="220"/>
      <c r="FS112" s="220"/>
      <c r="FT112" s="220"/>
      <c r="FU112" s="220"/>
      <c r="FV112" s="220"/>
      <c r="FW112" s="220"/>
      <c r="FX112" s="220"/>
      <c r="FY112" s="220"/>
      <c r="FZ112" s="220"/>
      <c r="GA112" s="220"/>
      <c r="GB112" s="220"/>
      <c r="GC112" s="220"/>
      <c r="GD112" s="220"/>
      <c r="GE112" s="220"/>
      <c r="GF112" s="220"/>
      <c r="GG112" s="220"/>
      <c r="GH112" s="220"/>
      <c r="GI112" s="220"/>
      <c r="GJ112" s="220"/>
      <c r="GK112" s="220"/>
      <c r="GL112" s="220"/>
      <c r="GM112" s="220"/>
      <c r="GN112" s="220"/>
      <c r="GO112" s="220"/>
      <c r="GP112" s="220"/>
      <c r="GQ112" s="220"/>
      <c r="GR112" s="220"/>
      <c r="GS112" s="220"/>
      <c r="GT112" s="220"/>
      <c r="GU112" s="220"/>
      <c r="GV112" s="220"/>
      <c r="GW112" s="220"/>
      <c r="GX112" s="220"/>
      <c r="GY112" s="220"/>
      <c r="GZ112" s="220"/>
      <c r="HA112" s="220"/>
      <c r="HB112" s="220"/>
      <c r="HC112" s="220"/>
      <c r="HD112" s="220"/>
      <c r="HE112" s="220"/>
      <c r="HF112" s="220"/>
      <c r="HG112" s="220"/>
      <c r="HH112" s="220"/>
      <c r="HI112" s="220"/>
      <c r="HJ112" s="220"/>
      <c r="HK112" s="220"/>
      <c r="HL112" s="220"/>
      <c r="HM112" s="220"/>
      <c r="HN112" s="220"/>
      <c r="HO112" s="220"/>
      <c r="HP112" s="220"/>
      <c r="HQ112" s="220"/>
      <c r="HR112" s="220"/>
      <c r="HS112" s="220"/>
      <c r="HT112" s="220"/>
      <c r="HU112" s="220"/>
      <c r="HV112" s="220"/>
      <c r="HW112" s="220"/>
      <c r="HX112" s="220"/>
      <c r="HY112" s="220"/>
      <c r="HZ112" s="220"/>
      <c r="IA112" s="220"/>
      <c r="IB112" s="220"/>
      <c r="IC112" s="220"/>
      <c r="ID112" s="220"/>
      <c r="IE112" s="220"/>
      <c r="IF112" s="220"/>
      <c r="IG112" s="220"/>
      <c r="IH112" s="220"/>
      <c r="II112" s="220"/>
      <c r="IJ112" s="220"/>
      <c r="IK112" s="220"/>
      <c r="IL112" s="220"/>
      <c r="IM112" s="220"/>
      <c r="IN112" s="220"/>
      <c r="IO112" s="220"/>
      <c r="IP112" s="220"/>
      <c r="IQ112" s="220"/>
      <c r="IR112" s="220"/>
      <c r="IS112" s="220"/>
      <c r="IT112" s="220"/>
      <c r="IU112" s="220"/>
      <c r="IV112" s="220"/>
      <c r="IW112" s="220"/>
      <c r="IX112" s="220"/>
      <c r="IY112" s="220"/>
      <c r="IZ112" s="220"/>
      <c r="JA112" s="220"/>
      <c r="JB112" s="220"/>
      <c r="JC112" s="220"/>
      <c r="JD112" s="220"/>
      <c r="JE112" s="220"/>
      <c r="JF112" s="220"/>
      <c r="JG112" s="220"/>
      <c r="JH112" s="220"/>
      <c r="JI112" s="220"/>
      <c r="JJ112" s="220"/>
      <c r="JK112" s="220"/>
      <c r="JL112" s="220"/>
      <c r="JM112" s="220"/>
      <c r="JN112" s="220"/>
      <c r="JO112" s="220"/>
      <c r="JP112" s="220"/>
      <c r="JQ112" s="220"/>
      <c r="JR112" s="220"/>
      <c r="JS112" s="220"/>
      <c r="JT112" s="220"/>
      <c r="JU112" s="220"/>
      <c r="JV112" s="220"/>
      <c r="JW112" s="220"/>
      <c r="JX112" s="220"/>
      <c r="JY112" s="220"/>
      <c r="JZ112" s="220"/>
      <c r="KA112" s="220"/>
      <c r="KB112" s="220"/>
      <c r="KC112" s="220"/>
      <c r="KD112" s="220"/>
      <c r="KE112" s="220"/>
      <c r="KF112" s="220"/>
      <c r="KG112" s="220"/>
      <c r="KH112" s="220"/>
      <c r="KI112" s="220"/>
      <c r="KJ112" s="220"/>
      <c r="KK112" s="220"/>
      <c r="KL112" s="220"/>
      <c r="KM112" s="220"/>
      <c r="KN112" s="220"/>
      <c r="KO112" s="220"/>
      <c r="KP112" s="220"/>
      <c r="KQ112" s="220"/>
      <c r="KR112" s="220"/>
      <c r="KS112" s="220"/>
      <c r="KT112" s="220"/>
      <c r="KU112" s="220"/>
      <c r="KV112" s="220"/>
      <c r="KW112" s="220"/>
      <c r="KX112" s="220"/>
      <c r="KY112" s="220"/>
      <c r="KZ112" s="220"/>
      <c r="LA112" s="220"/>
      <c r="LB112" s="220"/>
      <c r="LC112" s="220"/>
      <c r="LD112" s="220"/>
      <c r="LE112" s="220"/>
      <c r="LF112" s="220"/>
      <c r="LG112" s="220"/>
      <c r="LH112" s="220"/>
      <c r="LI112" s="220"/>
      <c r="LJ112" s="220"/>
      <c r="LK112" s="220"/>
      <c r="LL112" s="220"/>
      <c r="LM112" s="220"/>
      <c r="LN112" s="220"/>
      <c r="LO112" s="220"/>
      <c r="LP112" s="220"/>
      <c r="LQ112" s="220"/>
      <c r="LR112" s="220"/>
      <c r="LS112" s="220"/>
      <c r="LT112" s="220"/>
      <c r="LU112" s="220"/>
      <c r="LV112" s="220"/>
      <c r="LW112" s="220"/>
      <c r="LX112" s="220"/>
      <c r="LY112" s="220"/>
      <c r="LZ112" s="220"/>
      <c r="MA112" s="220"/>
      <c r="MB112" s="220"/>
      <c r="MC112" s="220"/>
      <c r="MD112" s="220"/>
      <c r="ME112" s="220"/>
      <c r="MF112" s="220"/>
      <c r="MG112" s="220"/>
      <c r="MH112" s="220"/>
      <c r="MI112" s="220"/>
      <c r="MJ112" s="220"/>
      <c r="MK112" s="220"/>
      <c r="ML112" s="220"/>
      <c r="MM112" s="220"/>
      <c r="MN112" s="220"/>
      <c r="MO112" s="220"/>
      <c r="MP112" s="220"/>
      <c r="MQ112" s="220"/>
      <c r="MR112" s="220"/>
      <c r="MS112" s="220"/>
      <c r="MT112" s="220"/>
      <c r="MU112" s="220"/>
      <c r="MV112" s="220"/>
      <c r="MW112" s="220"/>
      <c r="MX112" s="220"/>
      <c r="MY112" s="220"/>
      <c r="MZ112" s="220"/>
      <c r="NA112" s="220"/>
      <c r="NB112" s="220"/>
      <c r="NC112" s="220"/>
      <c r="ND112" s="220"/>
      <c r="NE112" s="220"/>
      <c r="NF112" s="220"/>
      <c r="NG112" s="220"/>
      <c r="NH112" s="220"/>
      <c r="NI112" s="220"/>
      <c r="NJ112" s="220"/>
      <c r="NK112" s="220"/>
      <c r="NL112" s="220"/>
      <c r="NM112" s="220"/>
      <c r="NN112" s="220"/>
      <c r="NO112" s="220"/>
      <c r="NP112" s="220"/>
      <c r="NQ112" s="220"/>
      <c r="NR112" s="220"/>
      <c r="NS112" s="220"/>
      <c r="NT112" s="220"/>
      <c r="NU112" s="220"/>
      <c r="NV112" s="220"/>
      <c r="NW112" s="220"/>
      <c r="NX112" s="220"/>
      <c r="NY112" s="220"/>
      <c r="NZ112" s="220"/>
      <c r="OA112" s="220"/>
      <c r="OB112" s="220"/>
      <c r="OC112" s="220"/>
      <c r="OD112" s="220"/>
      <c r="OE112" s="220"/>
      <c r="OF112" s="220"/>
      <c r="OG112" s="220"/>
      <c r="OH112" s="220"/>
      <c r="OI112" s="220"/>
      <c r="OJ112" s="220"/>
      <c r="OK112" s="220"/>
      <c r="OL112" s="220"/>
      <c r="OM112" s="220"/>
      <c r="ON112" s="220"/>
      <c r="OO112" s="220"/>
      <c r="OP112" s="220"/>
      <c r="OQ112" s="220"/>
      <c r="OR112" s="220"/>
      <c r="OS112" s="220"/>
      <c r="OT112" s="220"/>
      <c r="OU112" s="220"/>
      <c r="OV112" s="220"/>
      <c r="OW112" s="220"/>
      <c r="OX112" s="220"/>
      <c r="OY112" s="220"/>
      <c r="OZ112" s="220"/>
      <c r="PA112" s="220"/>
      <c r="PB112" s="220"/>
      <c r="PC112" s="220"/>
      <c r="PD112" s="220"/>
      <c r="PE112" s="220"/>
      <c r="PF112" s="220"/>
      <c r="PG112" s="220"/>
      <c r="PH112" s="220"/>
      <c r="PI112" s="220"/>
      <c r="PJ112" s="220"/>
      <c r="PK112" s="220"/>
      <c r="PL112" s="220"/>
      <c r="PM112" s="220"/>
      <c r="PN112" s="220"/>
      <c r="PO112" s="220"/>
      <c r="PP112" s="220"/>
      <c r="PQ112" s="220"/>
      <c r="PR112" s="220"/>
      <c r="PS112" s="220"/>
      <c r="PT112" s="220"/>
      <c r="PU112" s="220"/>
      <c r="PV112" s="220"/>
      <c r="PW112" s="220"/>
      <c r="PX112" s="220"/>
      <c r="PY112" s="220"/>
      <c r="PZ112" s="220"/>
      <c r="QA112" s="220"/>
      <c r="QB112" s="220"/>
      <c r="QC112" s="220"/>
      <c r="QD112" s="220"/>
      <c r="QE112" s="220"/>
      <c r="QF112" s="220"/>
      <c r="QG112" s="220"/>
      <c r="QH112" s="220"/>
      <c r="QI112" s="220"/>
      <c r="QJ112" s="220"/>
      <c r="QK112" s="220"/>
      <c r="QL112" s="220"/>
      <c r="QM112" s="220"/>
      <c r="QN112" s="220"/>
      <c r="QO112" s="220"/>
      <c r="QP112" s="220"/>
      <c r="QQ112" s="220"/>
      <c r="QR112" s="220"/>
      <c r="QS112" s="220"/>
      <c r="QT112" s="220"/>
      <c r="QU112" s="220"/>
      <c r="QV112" s="220"/>
      <c r="QW112" s="220"/>
      <c r="QX112" s="220"/>
      <c r="QY112" s="220"/>
      <c r="QZ112" s="220"/>
      <c r="RA112" s="220"/>
      <c r="RB112" s="220"/>
      <c r="RC112" s="220"/>
      <c r="RD112" s="220"/>
      <c r="RE112" s="220"/>
      <c r="RF112" s="220"/>
      <c r="RG112" s="220"/>
      <c r="RH112" s="220"/>
      <c r="RI112" s="220"/>
      <c r="RJ112" s="220"/>
      <c r="RK112" s="220"/>
      <c r="RL112" s="220"/>
      <c r="RM112" s="220"/>
      <c r="RN112" s="220"/>
      <c r="RO112" s="220"/>
      <c r="RP112" s="220"/>
      <c r="RQ112" s="220"/>
      <c r="RR112" s="220"/>
      <c r="RS112" s="220"/>
      <c r="RT112" s="220"/>
      <c r="RU112" s="220"/>
      <c r="RV112" s="220"/>
      <c r="RW112" s="220"/>
      <c r="RX112" s="220"/>
      <c r="RY112" s="220"/>
      <c r="RZ112" s="220"/>
      <c r="SA112" s="220"/>
      <c r="SB112" s="220"/>
      <c r="SC112" s="220"/>
      <c r="SD112" s="220"/>
      <c r="SE112" s="220"/>
      <c r="SF112" s="220"/>
      <c r="SG112" s="220"/>
      <c r="SH112" s="220"/>
      <c r="SI112" s="220"/>
      <c r="SJ112" s="220"/>
      <c r="SK112" s="220"/>
      <c r="SL112" s="220"/>
      <c r="SM112" s="220"/>
      <c r="SN112" s="220"/>
      <c r="SO112" s="220"/>
      <c r="SP112" s="220"/>
      <c r="SQ112" s="220"/>
      <c r="SR112" s="220"/>
      <c r="SS112" s="220"/>
      <c r="ST112" s="220"/>
      <c r="SU112" s="220"/>
      <c r="SV112" s="220"/>
      <c r="SW112" s="220"/>
      <c r="SX112" s="220"/>
      <c r="SY112" s="220"/>
      <c r="SZ112" s="220"/>
      <c r="TA112" s="220"/>
      <c r="TB112" s="220"/>
      <c r="TC112" s="220"/>
      <c r="TD112" s="220"/>
      <c r="TE112" s="220"/>
      <c r="TF112" s="220"/>
      <c r="TG112" s="220"/>
      <c r="TH112" s="220"/>
      <c r="TI112" s="220"/>
      <c r="TJ112" s="220"/>
      <c r="TK112" s="220"/>
      <c r="TL112" s="220"/>
      <c r="TM112" s="220"/>
      <c r="TN112" s="220"/>
      <c r="TO112" s="220"/>
      <c r="TP112" s="220"/>
      <c r="TQ112" s="220"/>
      <c r="TR112" s="220"/>
      <c r="TS112" s="220"/>
      <c r="TT112" s="220"/>
      <c r="TU112" s="220"/>
      <c r="TV112" s="220"/>
      <c r="TW112" s="220"/>
      <c r="TX112" s="220"/>
      <c r="TY112" s="220"/>
      <c r="TZ112" s="220"/>
      <c r="UA112" s="220"/>
      <c r="UB112" s="220"/>
      <c r="UC112" s="220"/>
      <c r="UD112" s="220"/>
      <c r="UE112" s="220"/>
      <c r="UF112" s="220"/>
      <c r="UG112" s="220"/>
      <c r="UH112" s="220"/>
      <c r="UI112" s="220"/>
      <c r="UJ112" s="220"/>
      <c r="UK112" s="220"/>
      <c r="UL112" s="220"/>
      <c r="UM112" s="220"/>
      <c r="UN112" s="220"/>
      <c r="UO112" s="220"/>
      <c r="UP112" s="220"/>
      <c r="UQ112" s="220"/>
      <c r="UR112" s="220"/>
      <c r="US112" s="220"/>
      <c r="UT112" s="220"/>
      <c r="UU112" s="220"/>
      <c r="UV112" s="220"/>
      <c r="UW112" s="220"/>
      <c r="UX112" s="220"/>
      <c r="UY112" s="220"/>
      <c r="UZ112" s="220"/>
      <c r="VA112" s="220"/>
      <c r="VB112" s="220"/>
      <c r="VC112" s="220"/>
      <c r="VD112" s="220"/>
      <c r="VE112" s="220"/>
      <c r="VF112" s="220"/>
      <c r="VG112" s="220"/>
      <c r="VH112" s="220"/>
      <c r="VI112" s="220"/>
      <c r="VJ112" s="220"/>
      <c r="VK112" s="220"/>
      <c r="VL112" s="220"/>
      <c r="VM112" s="220"/>
      <c r="VN112" s="220"/>
      <c r="VO112" s="220"/>
      <c r="VP112" s="220"/>
      <c r="VQ112" s="220"/>
      <c r="VR112" s="220"/>
      <c r="VS112" s="220"/>
      <c r="VT112" s="220"/>
      <c r="VU112" s="220"/>
      <c r="VV112" s="220"/>
      <c r="VW112" s="220"/>
      <c r="VX112" s="220"/>
      <c r="VY112" s="220"/>
      <c r="VZ112" s="220"/>
      <c r="WA112" s="220"/>
      <c r="WB112" s="220"/>
      <c r="WC112" s="220"/>
      <c r="WD112" s="220"/>
      <c r="WE112" s="220"/>
      <c r="WF112" s="220"/>
      <c r="WG112" s="220"/>
      <c r="WH112" s="220"/>
      <c r="WI112" s="220"/>
      <c r="WJ112" s="220"/>
      <c r="WK112" s="220"/>
      <c r="WL112" s="220"/>
      <c r="WM112" s="220"/>
      <c r="WN112" s="220"/>
      <c r="WO112" s="220"/>
      <c r="WP112" s="220"/>
      <c r="WQ112" s="220"/>
      <c r="WR112" s="220"/>
      <c r="WS112" s="220"/>
      <c r="WT112" s="220"/>
      <c r="WU112" s="220"/>
      <c r="WV112" s="220"/>
      <c r="WW112" s="220"/>
      <c r="WX112" s="220"/>
      <c r="WY112" s="220"/>
      <c r="WZ112" s="220"/>
      <c r="XA112" s="220"/>
      <c r="XB112" s="220"/>
      <c r="XC112" s="220"/>
      <c r="XD112" s="220"/>
      <c r="XE112" s="220"/>
      <c r="XF112" s="220"/>
      <c r="XG112" s="220"/>
      <c r="XH112" s="220"/>
      <c r="XI112" s="220"/>
      <c r="XJ112" s="220"/>
      <c r="XK112" s="220"/>
      <c r="XL112" s="220"/>
      <c r="XM112" s="220"/>
      <c r="XN112" s="220"/>
      <c r="XO112" s="220"/>
      <c r="XP112" s="220"/>
      <c r="XQ112" s="220"/>
      <c r="XR112" s="220"/>
      <c r="XS112" s="220"/>
      <c r="XT112" s="220"/>
      <c r="XU112" s="220"/>
      <c r="XV112" s="220"/>
      <c r="XW112" s="220"/>
      <c r="XX112" s="220"/>
      <c r="XY112" s="220"/>
      <c r="XZ112" s="220"/>
      <c r="YA112" s="220"/>
      <c r="YB112" s="220"/>
      <c r="YC112" s="220"/>
      <c r="YD112" s="220"/>
      <c r="YE112" s="220"/>
      <c r="YF112" s="220"/>
      <c r="YG112" s="220"/>
      <c r="YH112" s="220"/>
      <c r="YI112" s="220"/>
      <c r="YJ112" s="220"/>
      <c r="YK112" s="220"/>
      <c r="YL112" s="220"/>
      <c r="YM112" s="220"/>
      <c r="YN112" s="220"/>
      <c r="YO112" s="220"/>
      <c r="YP112" s="220"/>
      <c r="YQ112" s="220"/>
      <c r="YR112" s="220"/>
      <c r="YS112" s="220"/>
      <c r="YT112" s="220"/>
      <c r="YU112" s="220"/>
      <c r="YV112" s="220"/>
      <c r="YW112" s="220"/>
      <c r="YX112" s="220"/>
      <c r="YY112" s="220"/>
      <c r="YZ112" s="220"/>
      <c r="ZA112" s="220"/>
      <c r="ZB112" s="220"/>
      <c r="ZC112" s="220"/>
      <c r="ZD112" s="220"/>
      <c r="ZE112" s="220"/>
      <c r="ZF112" s="220"/>
      <c r="ZG112" s="220"/>
      <c r="ZH112" s="220"/>
      <c r="ZI112" s="220"/>
      <c r="ZJ112" s="220"/>
      <c r="ZK112" s="220"/>
      <c r="ZL112" s="220"/>
      <c r="ZM112" s="220"/>
      <c r="ZN112" s="220"/>
      <c r="ZO112" s="220"/>
      <c r="ZP112" s="220"/>
      <c r="ZQ112" s="220"/>
      <c r="ZR112" s="220"/>
      <c r="ZS112" s="220"/>
      <c r="ZT112" s="220"/>
      <c r="ZU112" s="220"/>
      <c r="ZV112" s="220"/>
      <c r="ZW112" s="220"/>
      <c r="ZX112" s="220"/>
      <c r="ZY112" s="220"/>
      <c r="ZZ112" s="220"/>
      <c r="AAA112" s="220"/>
      <c r="AAB112" s="220"/>
      <c r="AAC112" s="220"/>
      <c r="AAD112" s="220"/>
      <c r="AAE112" s="220"/>
      <c r="AAF112" s="220"/>
      <c r="AAG112" s="220"/>
      <c r="AAH112" s="220"/>
      <c r="AAI112" s="220"/>
      <c r="AAJ112" s="220"/>
      <c r="AAK112" s="220"/>
      <c r="AAL112" s="220"/>
      <c r="AAM112" s="220"/>
      <c r="AAN112" s="220"/>
      <c r="AAO112" s="220"/>
      <c r="AAP112" s="220"/>
      <c r="AAQ112" s="220"/>
      <c r="AAR112" s="220"/>
      <c r="AAS112" s="220"/>
      <c r="AAT112" s="220"/>
      <c r="AAU112" s="220"/>
      <c r="AAV112" s="220"/>
      <c r="AAW112" s="220"/>
      <c r="AAX112" s="220"/>
      <c r="AAY112" s="220"/>
      <c r="AAZ112" s="220"/>
      <c r="ABA112" s="220"/>
      <c r="ABB112" s="220"/>
      <c r="ABC112" s="220"/>
      <c r="ABD112" s="220"/>
      <c r="ABE112" s="220"/>
      <c r="ABF112" s="220"/>
      <c r="ABG112" s="220"/>
      <c r="ABH112" s="220"/>
      <c r="ABI112" s="220"/>
      <c r="ABJ112" s="220"/>
      <c r="ABK112" s="220"/>
      <c r="ABL112" s="220"/>
      <c r="ABM112" s="220"/>
      <c r="ABN112" s="220"/>
      <c r="ABO112" s="220"/>
      <c r="ABP112" s="220"/>
      <c r="ABQ112" s="220"/>
      <c r="ABR112" s="220"/>
      <c r="ABS112" s="220"/>
      <c r="ABT112" s="220"/>
      <c r="ABU112" s="220"/>
      <c r="ABV112" s="220"/>
      <c r="ABW112" s="220"/>
      <c r="ABX112" s="220"/>
      <c r="ABY112" s="220"/>
      <c r="ABZ112" s="220"/>
      <c r="ACA112" s="220"/>
      <c r="ACB112" s="220"/>
      <c r="ACC112" s="220"/>
      <c r="ACD112" s="220"/>
      <c r="ACE112" s="220"/>
      <c r="ACF112" s="220"/>
      <c r="ACG112" s="220"/>
      <c r="ACH112" s="220"/>
      <c r="ACI112" s="220"/>
      <c r="ACJ112" s="220"/>
      <c r="ACK112" s="220"/>
      <c r="ACL112" s="220"/>
      <c r="ACM112" s="220"/>
      <c r="ACN112" s="220"/>
      <c r="ACO112" s="220"/>
      <c r="ACP112" s="220"/>
      <c r="ACQ112" s="220"/>
      <c r="ACR112" s="220"/>
      <c r="ACS112" s="220"/>
      <c r="ACT112" s="220"/>
      <c r="ACU112" s="220"/>
      <c r="ACV112" s="220"/>
      <c r="ACW112" s="220"/>
      <c r="ACX112" s="220"/>
      <c r="ACY112" s="220"/>
      <c r="ACZ112" s="220"/>
      <c r="ADA112" s="220"/>
      <c r="ADB112" s="220"/>
      <c r="ADC112" s="220"/>
      <c r="ADD112" s="220"/>
      <c r="ADE112" s="220"/>
      <c r="ADF112" s="220"/>
      <c r="ADG112" s="220"/>
      <c r="ADH112" s="220"/>
      <c r="ADI112" s="220"/>
      <c r="ADJ112" s="220"/>
      <c r="ADK112" s="220"/>
      <c r="ADL112" s="220"/>
      <c r="ADM112" s="220"/>
      <c r="ADN112" s="220"/>
      <c r="ADO112" s="220"/>
      <c r="ADP112" s="220"/>
      <c r="ADQ112" s="220"/>
      <c r="ADR112" s="220"/>
      <c r="ADS112" s="220"/>
      <c r="ADT112" s="220"/>
      <c r="ADU112" s="220"/>
      <c r="ADV112" s="220"/>
      <c r="ADW112" s="220"/>
      <c r="ADX112" s="220"/>
      <c r="ADY112" s="220"/>
      <c r="ADZ112" s="220"/>
      <c r="AEA112" s="220"/>
      <c r="AEB112" s="220"/>
      <c r="AEC112" s="220"/>
      <c r="AED112" s="220"/>
      <c r="AEE112" s="220"/>
      <c r="AEF112" s="220"/>
      <c r="AEG112" s="220"/>
      <c r="AEH112" s="220"/>
      <c r="AEI112" s="220"/>
      <c r="AEJ112" s="220"/>
      <c r="AEK112" s="220"/>
      <c r="AEL112" s="220"/>
      <c r="AEM112" s="220"/>
      <c r="AEN112" s="220"/>
      <c r="AEO112" s="220"/>
      <c r="AEP112" s="220"/>
      <c r="AEQ112" s="220"/>
      <c r="AER112" s="220"/>
      <c r="AES112" s="220"/>
      <c r="AET112" s="220"/>
      <c r="AEU112" s="220"/>
      <c r="AEV112" s="220"/>
      <c r="AEW112" s="220"/>
      <c r="AEX112" s="220"/>
      <c r="AEY112" s="220"/>
      <c r="AEZ112" s="220"/>
      <c r="AFA112" s="220"/>
      <c r="AFB112" s="220"/>
      <c r="AFC112" s="220"/>
      <c r="AFD112" s="220"/>
      <c r="AFE112" s="220"/>
      <c r="AFF112" s="220"/>
      <c r="AFG112" s="220"/>
      <c r="AFH112" s="220"/>
      <c r="AFI112" s="220"/>
      <c r="AFJ112" s="220"/>
      <c r="AFK112" s="220"/>
      <c r="AFL112" s="220"/>
      <c r="AFM112" s="220"/>
      <c r="AFN112" s="220"/>
      <c r="AFO112" s="220"/>
      <c r="AFP112" s="220"/>
      <c r="AFQ112" s="220"/>
      <c r="AFR112" s="220"/>
      <c r="AFS112" s="220"/>
      <c r="AFT112" s="220"/>
      <c r="AFU112" s="220"/>
      <c r="AFV112" s="220"/>
      <c r="AFW112" s="220"/>
      <c r="AFX112" s="220"/>
      <c r="AFY112" s="220"/>
      <c r="AFZ112" s="220"/>
      <c r="AGA112" s="220"/>
      <c r="AGB112" s="220"/>
      <c r="AGC112" s="220"/>
      <c r="AGD112" s="220"/>
      <c r="AGE112" s="220"/>
      <c r="AGF112" s="220"/>
      <c r="AGG112" s="220"/>
      <c r="AGH112" s="220"/>
      <c r="AGI112" s="220"/>
      <c r="AGJ112" s="220"/>
      <c r="AGK112" s="220"/>
      <c r="AGL112" s="220"/>
      <c r="AGM112" s="220"/>
      <c r="AGN112" s="220"/>
      <c r="AGO112" s="220"/>
      <c r="AGP112" s="220"/>
      <c r="AGQ112" s="220"/>
      <c r="AGR112" s="220"/>
      <c r="AGS112" s="220"/>
      <c r="AGT112" s="220"/>
      <c r="AGU112" s="220"/>
      <c r="AGV112" s="220"/>
      <c r="AGW112" s="220"/>
      <c r="AGX112" s="220"/>
      <c r="AGY112" s="220"/>
      <c r="AGZ112" s="220"/>
      <c r="AHA112" s="220"/>
      <c r="AHB112" s="220"/>
      <c r="AHC112" s="220"/>
      <c r="AHD112" s="220"/>
      <c r="AHE112" s="220"/>
      <c r="AHF112" s="220"/>
      <c r="AHG112" s="220"/>
      <c r="AHH112" s="220"/>
      <c r="AHI112" s="220"/>
      <c r="AHJ112" s="220"/>
      <c r="AHK112" s="220"/>
      <c r="AHL112" s="220"/>
      <c r="AHM112" s="220"/>
      <c r="AHN112" s="220"/>
      <c r="AHO112" s="220"/>
      <c r="AHP112" s="220"/>
      <c r="AHQ112" s="220"/>
      <c r="AHR112" s="220"/>
      <c r="AHS112" s="220"/>
      <c r="AHT112" s="220"/>
      <c r="AHU112" s="220"/>
      <c r="AHV112" s="220"/>
      <c r="AHW112" s="220"/>
      <c r="AHX112" s="220"/>
      <c r="AHY112" s="220"/>
      <c r="AHZ112" s="220"/>
      <c r="AIA112" s="220"/>
      <c r="AIB112" s="220"/>
      <c r="AIC112" s="220"/>
      <c r="AID112" s="220"/>
      <c r="AIE112" s="220"/>
      <c r="AIF112" s="220"/>
      <c r="AIG112" s="220"/>
      <c r="AIH112" s="220"/>
      <c r="AII112" s="220"/>
      <c r="AIJ112" s="220"/>
      <c r="AIK112" s="220"/>
      <c r="AIL112" s="220"/>
      <c r="AIM112" s="220"/>
      <c r="AIN112" s="220"/>
      <c r="AIO112" s="220"/>
      <c r="AIP112" s="220"/>
      <c r="AIQ112" s="220"/>
      <c r="AIR112" s="220"/>
      <c r="AIS112" s="220"/>
      <c r="AIT112" s="220"/>
      <c r="AIU112" s="220"/>
      <c r="AIV112" s="220"/>
      <c r="AIW112" s="220"/>
      <c r="AIX112" s="220"/>
      <c r="AIY112" s="220"/>
      <c r="AIZ112" s="220"/>
      <c r="AJA112" s="220"/>
      <c r="AJB112" s="220"/>
      <c r="AJC112" s="220"/>
      <c r="AJD112" s="220"/>
      <c r="AJE112" s="220"/>
      <c r="AJF112" s="220"/>
      <c r="AJG112" s="220"/>
      <c r="AJH112" s="220"/>
      <c r="AJI112" s="220"/>
      <c r="AJJ112" s="220"/>
      <c r="AJK112" s="220"/>
      <c r="AJL112" s="220"/>
      <c r="AJM112" s="220"/>
      <c r="AJN112" s="220"/>
      <c r="AJO112" s="220"/>
      <c r="AJP112" s="220"/>
      <c r="AJQ112" s="220"/>
      <c r="AJR112" s="220"/>
      <c r="AJS112" s="220"/>
      <c r="AJT112" s="220"/>
      <c r="AJU112" s="220"/>
      <c r="AJV112" s="220"/>
      <c r="AJW112" s="220"/>
      <c r="AJX112" s="220"/>
      <c r="AJY112" s="220"/>
      <c r="AJZ112" s="220"/>
      <c r="AKA112" s="220"/>
      <c r="AKB112" s="220"/>
      <c r="AKC112" s="220"/>
      <c r="AKD112" s="220"/>
      <c r="AKE112" s="220"/>
      <c r="AKF112" s="220"/>
      <c r="AKG112" s="220"/>
      <c r="AKH112" s="220"/>
      <c r="AKI112" s="220"/>
      <c r="AKJ112" s="220"/>
      <c r="AKK112" s="220"/>
      <c r="AKL112" s="220"/>
      <c r="AKM112" s="220"/>
      <c r="AKN112" s="220"/>
      <c r="AKO112" s="220"/>
      <c r="AKP112" s="220"/>
      <c r="AKQ112" s="220"/>
      <c r="AKR112" s="220"/>
      <c r="AKS112" s="220"/>
      <c r="AKT112" s="220"/>
      <c r="AKU112" s="220"/>
      <c r="AKV112" s="220"/>
      <c r="AKW112" s="220"/>
      <c r="AKX112" s="220"/>
      <c r="AKY112" s="220"/>
      <c r="AKZ112" s="220"/>
      <c r="ALA112" s="220"/>
      <c r="ALB112" s="220"/>
      <c r="ALC112" s="220"/>
      <c r="ALD112" s="220"/>
      <c r="ALE112" s="220"/>
      <c r="ALF112" s="220"/>
      <c r="ALG112" s="220"/>
      <c r="ALH112" s="220"/>
      <c r="ALI112" s="220"/>
      <c r="ALJ112" s="220"/>
      <c r="ALK112" s="220"/>
      <c r="ALL112" s="220"/>
      <c r="ALM112" s="220"/>
      <c r="ALN112" s="220"/>
      <c r="ALO112" s="220"/>
      <c r="ALP112" s="220"/>
      <c r="ALQ112" s="220"/>
      <c r="ALR112" s="220"/>
      <c r="ALS112" s="220"/>
      <c r="ALT112" s="220"/>
      <c r="ALU112" s="220"/>
      <c r="ALV112" s="220"/>
      <c r="ALW112" s="220"/>
      <c r="ALX112" s="220"/>
      <c r="ALY112" s="220"/>
      <c r="ALZ112" s="220"/>
      <c r="AMA112" s="220"/>
      <c r="AMB112" s="220"/>
      <c r="AMC112" s="220"/>
      <c r="AMD112" s="220"/>
      <c r="AME112" s="220"/>
      <c r="AMF112" s="220"/>
      <c r="AMG112" s="220"/>
      <c r="AMH112" s="220"/>
      <c r="AMI112" s="220"/>
      <c r="AMJ112" s="220"/>
      <c r="AMK112" s="220"/>
      <c r="AML112" s="220"/>
      <c r="AMM112" s="220"/>
      <c r="AMN112" s="220"/>
      <c r="AMO112" s="220"/>
      <c r="AMP112" s="220"/>
      <c r="AMQ112" s="220"/>
      <c r="AMR112" s="220"/>
      <c r="AMS112" s="220"/>
      <c r="AMT112" s="220"/>
      <c r="AMU112" s="220"/>
      <c r="AMV112" s="220"/>
      <c r="AMW112" s="220"/>
      <c r="AMX112" s="220"/>
      <c r="AMY112" s="220"/>
      <c r="AMZ112" s="220"/>
      <c r="ANA112" s="220"/>
      <c r="ANB112" s="220"/>
      <c r="ANC112" s="220"/>
      <c r="AND112" s="220"/>
      <c r="ANE112" s="220"/>
      <c r="ANF112" s="220"/>
      <c r="ANG112" s="220"/>
      <c r="ANH112" s="220"/>
      <c r="ANI112" s="220"/>
      <c r="ANJ112" s="220"/>
      <c r="ANK112" s="220"/>
      <c r="ANL112" s="220"/>
      <c r="ANM112" s="220"/>
      <c r="ANN112" s="220"/>
      <c r="ANO112" s="220"/>
      <c r="ANP112" s="220"/>
      <c r="ANQ112" s="220"/>
      <c r="ANR112" s="220"/>
      <c r="ANS112" s="220"/>
      <c r="ANT112" s="220"/>
      <c r="ANU112" s="220"/>
      <c r="ANV112" s="220"/>
      <c r="ANW112" s="220"/>
      <c r="ANX112" s="220"/>
      <c r="ANY112" s="220"/>
      <c r="ANZ112" s="220"/>
      <c r="AOA112" s="220"/>
      <c r="AOB112" s="220"/>
      <c r="AOC112" s="220"/>
      <c r="AOD112" s="220"/>
      <c r="AOE112" s="220"/>
      <c r="AOF112" s="220"/>
      <c r="AOG112" s="220"/>
      <c r="AOH112" s="220"/>
      <c r="AOI112" s="220"/>
      <c r="AOJ112" s="220"/>
      <c r="AOK112" s="220"/>
      <c r="AOL112" s="220"/>
      <c r="AOM112" s="220"/>
      <c r="AON112" s="220"/>
      <c r="AOO112" s="220"/>
      <c r="AOP112" s="220"/>
      <c r="AOQ112" s="220"/>
      <c r="AOR112" s="220"/>
      <c r="AOS112" s="220"/>
      <c r="AOT112" s="220"/>
      <c r="AOU112" s="220"/>
      <c r="AOV112" s="220"/>
      <c r="AOW112" s="220"/>
      <c r="AOX112" s="220"/>
      <c r="AOY112" s="220"/>
      <c r="AOZ112" s="220"/>
      <c r="APA112" s="220"/>
      <c r="APB112" s="220"/>
      <c r="APC112" s="220"/>
      <c r="APD112" s="220"/>
      <c r="APE112" s="220"/>
      <c r="APF112" s="220"/>
      <c r="APG112" s="220"/>
      <c r="APH112" s="220"/>
      <c r="API112" s="220"/>
      <c r="APJ112" s="220"/>
      <c r="APK112" s="220"/>
      <c r="APL112" s="220"/>
      <c r="APM112" s="220"/>
      <c r="APN112" s="220"/>
      <c r="APO112" s="220"/>
      <c r="APP112" s="220"/>
      <c r="APQ112" s="220"/>
      <c r="APR112" s="220"/>
      <c r="APS112" s="220"/>
      <c r="APT112" s="220"/>
      <c r="APU112" s="220"/>
      <c r="APV112" s="220"/>
      <c r="APW112" s="220"/>
      <c r="APX112" s="220"/>
      <c r="APY112" s="220"/>
      <c r="APZ112" s="220"/>
      <c r="AQA112" s="220"/>
      <c r="AQB112" s="220"/>
      <c r="AQC112" s="220"/>
      <c r="AQD112" s="220"/>
      <c r="AQE112" s="220"/>
      <c r="AQF112" s="220"/>
      <c r="AQG112" s="220"/>
      <c r="AQH112" s="220"/>
      <c r="AQI112" s="220"/>
      <c r="AQJ112" s="220"/>
      <c r="AQK112" s="220"/>
      <c r="AQL112" s="220"/>
      <c r="AQM112" s="220"/>
      <c r="AQN112" s="220"/>
      <c r="AQO112" s="220"/>
      <c r="AQP112" s="220"/>
      <c r="AQQ112" s="220"/>
      <c r="AQR112" s="220"/>
      <c r="AQS112" s="220"/>
      <c r="AQT112" s="220"/>
      <c r="AQU112" s="220"/>
      <c r="AQV112" s="220"/>
      <c r="AQW112" s="220"/>
      <c r="AQX112" s="220"/>
      <c r="AQY112" s="220"/>
      <c r="AQZ112" s="220"/>
      <c r="ARA112" s="220"/>
      <c r="ARB112" s="220"/>
      <c r="ARC112" s="220"/>
      <c r="ARD112" s="220"/>
      <c r="ARE112" s="220"/>
      <c r="ARF112" s="220"/>
      <c r="ARG112" s="220"/>
      <c r="ARH112" s="220"/>
      <c r="ARI112" s="220"/>
      <c r="ARJ112" s="220"/>
      <c r="ARK112" s="220"/>
      <c r="ARL112" s="220"/>
      <c r="ARM112" s="220"/>
      <c r="ARN112" s="220"/>
      <c r="ARO112" s="220"/>
      <c r="ARP112" s="220"/>
      <c r="ARQ112" s="220"/>
      <c r="ARR112" s="220"/>
      <c r="ARS112" s="220"/>
      <c r="ART112" s="220"/>
      <c r="ARU112" s="220"/>
      <c r="ARV112" s="220"/>
      <c r="ARW112" s="220"/>
      <c r="ARX112" s="220"/>
      <c r="ARY112" s="220"/>
      <c r="ARZ112" s="220"/>
      <c r="ASA112" s="220"/>
      <c r="ASB112" s="220"/>
      <c r="ASC112" s="220"/>
      <c r="ASD112" s="220"/>
      <c r="ASE112" s="220"/>
      <c r="ASF112" s="220"/>
      <c r="ASG112" s="220"/>
      <c r="ASH112" s="220"/>
      <c r="ASI112" s="220"/>
      <c r="ASJ112" s="220"/>
      <c r="ASK112" s="220"/>
      <c r="ASL112" s="220"/>
      <c r="ASM112" s="220"/>
      <c r="ASN112" s="220"/>
      <c r="ASO112" s="220"/>
      <c r="ASP112" s="220"/>
      <c r="ASQ112" s="220"/>
      <c r="ASR112" s="220"/>
      <c r="ASS112" s="220"/>
      <c r="AST112" s="220"/>
      <c r="ASU112" s="220"/>
      <c r="ASV112" s="220"/>
      <c r="ASW112" s="220"/>
      <c r="ASX112" s="220"/>
      <c r="ASY112" s="220"/>
      <c r="ASZ112" s="220"/>
      <c r="ATA112" s="220"/>
      <c r="ATB112" s="220"/>
      <c r="ATC112" s="220"/>
      <c r="ATD112" s="220"/>
      <c r="ATE112" s="220"/>
      <c r="ATF112" s="220"/>
      <c r="ATG112" s="220"/>
      <c r="ATH112" s="220"/>
      <c r="ATI112" s="220"/>
    </row>
    <row r="113" spans="2:1205" s="430" customFormat="1" ht="12.75" x14ac:dyDescent="0.15">
      <c r="B113" s="1001"/>
      <c r="C113" s="983"/>
      <c r="D113" s="986"/>
      <c r="E113" s="986"/>
      <c r="F113" s="986"/>
      <c r="G113" s="1004"/>
      <c r="H113" s="1006"/>
      <c r="I113" s="974"/>
      <c r="J113" s="424"/>
      <c r="K113" s="424"/>
      <c r="L113" s="424"/>
      <c r="M113" s="424"/>
      <c r="N113" s="962"/>
      <c r="O113" s="959"/>
      <c r="P113" s="424"/>
      <c r="Q113" s="424"/>
      <c r="R113" s="424"/>
      <c r="S113" s="424"/>
      <c r="T113" s="962"/>
      <c r="U113" s="959"/>
      <c r="V113" s="424"/>
      <c r="W113" s="424"/>
      <c r="X113" s="424"/>
      <c r="Y113" s="424"/>
      <c r="Z113" s="855"/>
      <c r="AA113" s="1082"/>
      <c r="AB113" s="855"/>
      <c r="AC113" s="855"/>
      <c r="AD113" s="855"/>
      <c r="AE113" s="540"/>
      <c r="AF113" s="541"/>
      <c r="AG113" s="1011"/>
      <c r="AH113" s="540"/>
      <c r="AI113" s="542"/>
      <c r="AJ113" s="1011"/>
      <c r="AK113" s="393"/>
      <c r="AL113" s="395"/>
      <c r="AM113" s="1011"/>
      <c r="AN113" s="425"/>
      <c r="AO113" s="426"/>
      <c r="AP113" s="1029"/>
      <c r="AQ113" s="548">
        <f>228543613</f>
        <v>228543613</v>
      </c>
      <c r="AR113" s="428" t="s">
        <v>2125</v>
      </c>
      <c r="AS113" s="1013"/>
      <c r="AT113" s="1013"/>
      <c r="AU113" s="427">
        <v>239970794</v>
      </c>
      <c r="AV113" s="428" t="s">
        <v>2125</v>
      </c>
      <c r="AW113" s="1013"/>
      <c r="AX113" s="1013"/>
      <c r="AY113" s="427">
        <v>251969333</v>
      </c>
      <c r="AZ113" s="428" t="s">
        <v>2125</v>
      </c>
      <c r="BA113" s="1013"/>
      <c r="BB113" s="1013"/>
      <c r="BC113" s="427">
        <v>264567800</v>
      </c>
      <c r="BD113" s="428" t="s">
        <v>2125</v>
      </c>
      <c r="BE113" s="1013"/>
      <c r="BF113" s="1022"/>
      <c r="BG113" s="427"/>
      <c r="BH113" s="428" t="s">
        <v>2125</v>
      </c>
      <c r="BI113" s="1013"/>
      <c r="BJ113" s="1013"/>
      <c r="BK113" s="429"/>
      <c r="BL113" s="220"/>
      <c r="BM113" s="220"/>
      <c r="BN113" s="220"/>
      <c r="BO113" s="220"/>
      <c r="BP113" s="220"/>
      <c r="BQ113" s="220"/>
      <c r="BR113" s="220"/>
      <c r="BS113" s="220"/>
      <c r="BT113" s="220"/>
      <c r="BU113" s="220"/>
      <c r="BV113" s="220"/>
      <c r="BW113" s="220"/>
      <c r="BX113" s="220"/>
      <c r="BY113" s="220"/>
      <c r="BZ113" s="220"/>
      <c r="CA113" s="220"/>
      <c r="CB113" s="220"/>
      <c r="CC113" s="220"/>
      <c r="CD113" s="220"/>
      <c r="CE113" s="220"/>
      <c r="CF113" s="220"/>
      <c r="CG113" s="220"/>
      <c r="CH113" s="220"/>
      <c r="CI113" s="220"/>
      <c r="CJ113" s="220"/>
      <c r="CK113" s="220"/>
      <c r="CL113" s="220"/>
      <c r="CM113" s="220"/>
      <c r="CN113" s="220"/>
      <c r="CO113" s="220"/>
      <c r="CP113" s="220"/>
      <c r="CQ113" s="220"/>
      <c r="CR113" s="220"/>
      <c r="CS113" s="220"/>
      <c r="CT113" s="220"/>
      <c r="CU113" s="220"/>
      <c r="CV113" s="220"/>
      <c r="CW113" s="220"/>
      <c r="CX113" s="220"/>
      <c r="CY113" s="220"/>
      <c r="CZ113" s="220"/>
      <c r="DA113" s="220"/>
      <c r="DB113" s="220"/>
      <c r="DC113" s="220"/>
      <c r="DD113" s="220"/>
      <c r="DE113" s="220"/>
      <c r="DF113" s="220"/>
      <c r="DG113" s="220"/>
      <c r="DH113" s="220"/>
      <c r="DI113" s="220"/>
      <c r="DJ113" s="220"/>
      <c r="DK113" s="220"/>
      <c r="DL113" s="220"/>
      <c r="DM113" s="220"/>
      <c r="DN113" s="220"/>
      <c r="DO113" s="220"/>
      <c r="DP113" s="220"/>
      <c r="DQ113" s="220"/>
      <c r="DR113" s="220"/>
      <c r="DS113" s="220"/>
      <c r="DT113" s="220"/>
      <c r="DU113" s="220"/>
      <c r="DV113" s="220"/>
      <c r="DW113" s="220"/>
      <c r="DX113" s="220"/>
      <c r="DY113" s="220"/>
      <c r="DZ113" s="220"/>
      <c r="EA113" s="220"/>
      <c r="EB113" s="220"/>
      <c r="EC113" s="220"/>
      <c r="ED113" s="220"/>
      <c r="EE113" s="220"/>
      <c r="EF113" s="220"/>
      <c r="EG113" s="220"/>
      <c r="EH113" s="220"/>
      <c r="EI113" s="220"/>
      <c r="EJ113" s="220"/>
      <c r="EK113" s="220"/>
      <c r="EL113" s="220"/>
      <c r="EM113" s="220"/>
      <c r="EN113" s="220"/>
      <c r="EO113" s="220"/>
      <c r="EP113" s="220"/>
      <c r="EQ113" s="220"/>
      <c r="ER113" s="220"/>
      <c r="ES113" s="220"/>
      <c r="ET113" s="220"/>
      <c r="EU113" s="220"/>
      <c r="EV113" s="220"/>
      <c r="EW113" s="220"/>
      <c r="EX113" s="220"/>
      <c r="EY113" s="220"/>
      <c r="EZ113" s="220"/>
      <c r="FA113" s="220"/>
      <c r="FB113" s="220"/>
      <c r="FC113" s="220"/>
      <c r="FD113" s="220"/>
      <c r="FE113" s="220"/>
      <c r="FF113" s="220"/>
      <c r="FG113" s="220"/>
      <c r="FH113" s="220"/>
      <c r="FI113" s="220"/>
      <c r="FJ113" s="220"/>
      <c r="FK113" s="220"/>
      <c r="FL113" s="220"/>
      <c r="FM113" s="220"/>
      <c r="FN113" s="220"/>
      <c r="FO113" s="220"/>
      <c r="FP113" s="220"/>
      <c r="FQ113" s="220"/>
      <c r="FR113" s="220"/>
      <c r="FS113" s="220"/>
      <c r="FT113" s="220"/>
      <c r="FU113" s="220"/>
      <c r="FV113" s="220"/>
      <c r="FW113" s="220"/>
      <c r="FX113" s="220"/>
      <c r="FY113" s="220"/>
      <c r="FZ113" s="220"/>
      <c r="GA113" s="220"/>
      <c r="GB113" s="220"/>
      <c r="GC113" s="220"/>
      <c r="GD113" s="220"/>
      <c r="GE113" s="220"/>
      <c r="GF113" s="220"/>
      <c r="GG113" s="220"/>
      <c r="GH113" s="220"/>
      <c r="GI113" s="220"/>
      <c r="GJ113" s="220"/>
      <c r="GK113" s="220"/>
      <c r="GL113" s="220"/>
      <c r="GM113" s="220"/>
      <c r="GN113" s="220"/>
      <c r="GO113" s="220"/>
      <c r="GP113" s="220"/>
      <c r="GQ113" s="220"/>
      <c r="GR113" s="220"/>
      <c r="GS113" s="220"/>
      <c r="GT113" s="220"/>
      <c r="GU113" s="220"/>
      <c r="GV113" s="220"/>
      <c r="GW113" s="220"/>
      <c r="GX113" s="220"/>
      <c r="GY113" s="220"/>
      <c r="GZ113" s="220"/>
      <c r="HA113" s="220"/>
      <c r="HB113" s="220"/>
      <c r="HC113" s="220"/>
      <c r="HD113" s="220"/>
      <c r="HE113" s="220"/>
      <c r="HF113" s="220"/>
      <c r="HG113" s="220"/>
      <c r="HH113" s="220"/>
      <c r="HI113" s="220"/>
      <c r="HJ113" s="220"/>
      <c r="HK113" s="220"/>
      <c r="HL113" s="220"/>
      <c r="HM113" s="220"/>
      <c r="HN113" s="220"/>
      <c r="HO113" s="220"/>
      <c r="HP113" s="220"/>
      <c r="HQ113" s="220"/>
      <c r="HR113" s="220"/>
      <c r="HS113" s="220"/>
      <c r="HT113" s="220"/>
      <c r="HU113" s="220"/>
      <c r="HV113" s="220"/>
      <c r="HW113" s="220"/>
      <c r="HX113" s="220"/>
      <c r="HY113" s="220"/>
      <c r="HZ113" s="220"/>
      <c r="IA113" s="220"/>
      <c r="IB113" s="220"/>
      <c r="IC113" s="220"/>
      <c r="ID113" s="220"/>
      <c r="IE113" s="220"/>
      <c r="IF113" s="220"/>
      <c r="IG113" s="220"/>
      <c r="IH113" s="220"/>
      <c r="II113" s="220"/>
      <c r="IJ113" s="220"/>
      <c r="IK113" s="220"/>
      <c r="IL113" s="220"/>
      <c r="IM113" s="220"/>
      <c r="IN113" s="220"/>
      <c r="IO113" s="220"/>
      <c r="IP113" s="220"/>
      <c r="IQ113" s="220"/>
      <c r="IR113" s="220"/>
      <c r="IS113" s="220"/>
      <c r="IT113" s="220"/>
      <c r="IU113" s="220"/>
      <c r="IV113" s="220"/>
      <c r="IW113" s="220"/>
      <c r="IX113" s="220"/>
      <c r="IY113" s="220"/>
      <c r="IZ113" s="220"/>
      <c r="JA113" s="220"/>
      <c r="JB113" s="220"/>
      <c r="JC113" s="220"/>
      <c r="JD113" s="220"/>
      <c r="JE113" s="220"/>
      <c r="JF113" s="220"/>
      <c r="JG113" s="220"/>
      <c r="JH113" s="220"/>
      <c r="JI113" s="220"/>
      <c r="JJ113" s="220"/>
      <c r="JK113" s="220"/>
      <c r="JL113" s="220"/>
      <c r="JM113" s="220"/>
      <c r="JN113" s="220"/>
      <c r="JO113" s="220"/>
      <c r="JP113" s="220"/>
      <c r="JQ113" s="220"/>
      <c r="JR113" s="220"/>
      <c r="JS113" s="220"/>
      <c r="JT113" s="220"/>
      <c r="JU113" s="220"/>
      <c r="JV113" s="220"/>
      <c r="JW113" s="220"/>
      <c r="JX113" s="220"/>
      <c r="JY113" s="220"/>
      <c r="JZ113" s="220"/>
      <c r="KA113" s="220"/>
      <c r="KB113" s="220"/>
      <c r="KC113" s="220"/>
      <c r="KD113" s="220"/>
      <c r="KE113" s="220"/>
      <c r="KF113" s="220"/>
      <c r="KG113" s="220"/>
      <c r="KH113" s="220"/>
      <c r="KI113" s="220"/>
      <c r="KJ113" s="220"/>
      <c r="KK113" s="220"/>
      <c r="KL113" s="220"/>
      <c r="KM113" s="220"/>
      <c r="KN113" s="220"/>
      <c r="KO113" s="220"/>
      <c r="KP113" s="220"/>
      <c r="KQ113" s="220"/>
      <c r="KR113" s="220"/>
      <c r="KS113" s="220"/>
      <c r="KT113" s="220"/>
      <c r="KU113" s="220"/>
      <c r="KV113" s="220"/>
      <c r="KW113" s="220"/>
      <c r="KX113" s="220"/>
      <c r="KY113" s="220"/>
      <c r="KZ113" s="220"/>
      <c r="LA113" s="220"/>
      <c r="LB113" s="220"/>
      <c r="LC113" s="220"/>
      <c r="LD113" s="220"/>
      <c r="LE113" s="220"/>
      <c r="LF113" s="220"/>
      <c r="LG113" s="220"/>
      <c r="LH113" s="220"/>
      <c r="LI113" s="220"/>
      <c r="LJ113" s="220"/>
      <c r="LK113" s="220"/>
      <c r="LL113" s="220"/>
      <c r="LM113" s="220"/>
      <c r="LN113" s="220"/>
      <c r="LO113" s="220"/>
      <c r="LP113" s="220"/>
      <c r="LQ113" s="220"/>
      <c r="LR113" s="220"/>
      <c r="LS113" s="220"/>
      <c r="LT113" s="220"/>
      <c r="LU113" s="220"/>
      <c r="LV113" s="220"/>
      <c r="LW113" s="220"/>
      <c r="LX113" s="220"/>
      <c r="LY113" s="220"/>
      <c r="LZ113" s="220"/>
      <c r="MA113" s="220"/>
      <c r="MB113" s="220"/>
      <c r="MC113" s="220"/>
      <c r="MD113" s="220"/>
      <c r="ME113" s="220"/>
      <c r="MF113" s="220"/>
      <c r="MG113" s="220"/>
      <c r="MH113" s="220"/>
      <c r="MI113" s="220"/>
      <c r="MJ113" s="220"/>
      <c r="MK113" s="220"/>
      <c r="ML113" s="220"/>
      <c r="MM113" s="220"/>
      <c r="MN113" s="220"/>
      <c r="MO113" s="220"/>
      <c r="MP113" s="220"/>
      <c r="MQ113" s="220"/>
      <c r="MR113" s="220"/>
      <c r="MS113" s="220"/>
      <c r="MT113" s="220"/>
      <c r="MU113" s="220"/>
      <c r="MV113" s="220"/>
      <c r="MW113" s="220"/>
      <c r="MX113" s="220"/>
      <c r="MY113" s="220"/>
      <c r="MZ113" s="220"/>
      <c r="NA113" s="220"/>
      <c r="NB113" s="220"/>
      <c r="NC113" s="220"/>
      <c r="ND113" s="220"/>
      <c r="NE113" s="220"/>
      <c r="NF113" s="220"/>
      <c r="NG113" s="220"/>
      <c r="NH113" s="220"/>
      <c r="NI113" s="220"/>
      <c r="NJ113" s="220"/>
      <c r="NK113" s="220"/>
      <c r="NL113" s="220"/>
      <c r="NM113" s="220"/>
      <c r="NN113" s="220"/>
      <c r="NO113" s="220"/>
      <c r="NP113" s="220"/>
      <c r="NQ113" s="220"/>
      <c r="NR113" s="220"/>
      <c r="NS113" s="220"/>
      <c r="NT113" s="220"/>
      <c r="NU113" s="220"/>
      <c r="NV113" s="220"/>
      <c r="NW113" s="220"/>
      <c r="NX113" s="220"/>
      <c r="NY113" s="220"/>
      <c r="NZ113" s="220"/>
      <c r="OA113" s="220"/>
      <c r="OB113" s="220"/>
      <c r="OC113" s="220"/>
      <c r="OD113" s="220"/>
      <c r="OE113" s="220"/>
      <c r="OF113" s="220"/>
      <c r="OG113" s="220"/>
      <c r="OH113" s="220"/>
      <c r="OI113" s="220"/>
      <c r="OJ113" s="220"/>
      <c r="OK113" s="220"/>
      <c r="OL113" s="220"/>
      <c r="OM113" s="220"/>
      <c r="ON113" s="220"/>
      <c r="OO113" s="220"/>
      <c r="OP113" s="220"/>
      <c r="OQ113" s="220"/>
      <c r="OR113" s="220"/>
      <c r="OS113" s="220"/>
      <c r="OT113" s="220"/>
      <c r="OU113" s="220"/>
      <c r="OV113" s="220"/>
      <c r="OW113" s="220"/>
      <c r="OX113" s="220"/>
      <c r="OY113" s="220"/>
      <c r="OZ113" s="220"/>
      <c r="PA113" s="220"/>
      <c r="PB113" s="220"/>
      <c r="PC113" s="220"/>
      <c r="PD113" s="220"/>
      <c r="PE113" s="220"/>
      <c r="PF113" s="220"/>
      <c r="PG113" s="220"/>
      <c r="PH113" s="220"/>
      <c r="PI113" s="220"/>
      <c r="PJ113" s="220"/>
      <c r="PK113" s="220"/>
      <c r="PL113" s="220"/>
      <c r="PM113" s="220"/>
      <c r="PN113" s="220"/>
      <c r="PO113" s="220"/>
      <c r="PP113" s="220"/>
      <c r="PQ113" s="220"/>
      <c r="PR113" s="220"/>
      <c r="PS113" s="220"/>
      <c r="PT113" s="220"/>
      <c r="PU113" s="220"/>
      <c r="PV113" s="220"/>
      <c r="PW113" s="220"/>
      <c r="PX113" s="220"/>
      <c r="PY113" s="220"/>
      <c r="PZ113" s="220"/>
      <c r="QA113" s="220"/>
      <c r="QB113" s="220"/>
      <c r="QC113" s="220"/>
      <c r="QD113" s="220"/>
      <c r="QE113" s="220"/>
      <c r="QF113" s="220"/>
      <c r="QG113" s="220"/>
      <c r="QH113" s="220"/>
      <c r="QI113" s="220"/>
      <c r="QJ113" s="220"/>
      <c r="QK113" s="220"/>
      <c r="QL113" s="220"/>
      <c r="QM113" s="220"/>
      <c r="QN113" s="220"/>
      <c r="QO113" s="220"/>
      <c r="QP113" s="220"/>
      <c r="QQ113" s="220"/>
      <c r="QR113" s="220"/>
      <c r="QS113" s="220"/>
      <c r="QT113" s="220"/>
      <c r="QU113" s="220"/>
      <c r="QV113" s="220"/>
      <c r="QW113" s="220"/>
      <c r="QX113" s="220"/>
      <c r="QY113" s="220"/>
      <c r="QZ113" s="220"/>
      <c r="RA113" s="220"/>
      <c r="RB113" s="220"/>
      <c r="RC113" s="220"/>
      <c r="RD113" s="220"/>
      <c r="RE113" s="220"/>
      <c r="RF113" s="220"/>
      <c r="RG113" s="220"/>
      <c r="RH113" s="220"/>
      <c r="RI113" s="220"/>
      <c r="RJ113" s="220"/>
      <c r="RK113" s="220"/>
      <c r="RL113" s="220"/>
      <c r="RM113" s="220"/>
      <c r="RN113" s="220"/>
      <c r="RO113" s="220"/>
      <c r="RP113" s="220"/>
      <c r="RQ113" s="220"/>
      <c r="RR113" s="220"/>
      <c r="RS113" s="220"/>
      <c r="RT113" s="220"/>
      <c r="RU113" s="220"/>
      <c r="RV113" s="220"/>
      <c r="RW113" s="220"/>
      <c r="RX113" s="220"/>
      <c r="RY113" s="220"/>
      <c r="RZ113" s="220"/>
      <c r="SA113" s="220"/>
      <c r="SB113" s="220"/>
      <c r="SC113" s="220"/>
      <c r="SD113" s="220"/>
      <c r="SE113" s="220"/>
      <c r="SF113" s="220"/>
      <c r="SG113" s="220"/>
      <c r="SH113" s="220"/>
      <c r="SI113" s="220"/>
      <c r="SJ113" s="220"/>
      <c r="SK113" s="220"/>
      <c r="SL113" s="220"/>
      <c r="SM113" s="220"/>
      <c r="SN113" s="220"/>
      <c r="SO113" s="220"/>
      <c r="SP113" s="220"/>
      <c r="SQ113" s="220"/>
      <c r="SR113" s="220"/>
      <c r="SS113" s="220"/>
      <c r="ST113" s="220"/>
      <c r="SU113" s="220"/>
      <c r="SV113" s="220"/>
      <c r="SW113" s="220"/>
      <c r="SX113" s="220"/>
      <c r="SY113" s="220"/>
      <c r="SZ113" s="220"/>
      <c r="TA113" s="220"/>
      <c r="TB113" s="220"/>
      <c r="TC113" s="220"/>
      <c r="TD113" s="220"/>
      <c r="TE113" s="220"/>
      <c r="TF113" s="220"/>
      <c r="TG113" s="220"/>
      <c r="TH113" s="220"/>
      <c r="TI113" s="220"/>
      <c r="TJ113" s="220"/>
      <c r="TK113" s="220"/>
      <c r="TL113" s="220"/>
      <c r="TM113" s="220"/>
      <c r="TN113" s="220"/>
      <c r="TO113" s="220"/>
      <c r="TP113" s="220"/>
      <c r="TQ113" s="220"/>
      <c r="TR113" s="220"/>
      <c r="TS113" s="220"/>
      <c r="TT113" s="220"/>
      <c r="TU113" s="220"/>
      <c r="TV113" s="220"/>
      <c r="TW113" s="220"/>
      <c r="TX113" s="220"/>
      <c r="TY113" s="220"/>
      <c r="TZ113" s="220"/>
      <c r="UA113" s="220"/>
      <c r="UB113" s="220"/>
      <c r="UC113" s="220"/>
      <c r="UD113" s="220"/>
      <c r="UE113" s="220"/>
      <c r="UF113" s="220"/>
      <c r="UG113" s="220"/>
      <c r="UH113" s="220"/>
      <c r="UI113" s="220"/>
      <c r="UJ113" s="220"/>
      <c r="UK113" s="220"/>
      <c r="UL113" s="220"/>
      <c r="UM113" s="220"/>
      <c r="UN113" s="220"/>
      <c r="UO113" s="220"/>
      <c r="UP113" s="220"/>
      <c r="UQ113" s="220"/>
      <c r="UR113" s="220"/>
      <c r="US113" s="220"/>
      <c r="UT113" s="220"/>
      <c r="UU113" s="220"/>
      <c r="UV113" s="220"/>
      <c r="UW113" s="220"/>
      <c r="UX113" s="220"/>
      <c r="UY113" s="220"/>
      <c r="UZ113" s="220"/>
      <c r="VA113" s="220"/>
      <c r="VB113" s="220"/>
      <c r="VC113" s="220"/>
      <c r="VD113" s="220"/>
      <c r="VE113" s="220"/>
      <c r="VF113" s="220"/>
      <c r="VG113" s="220"/>
      <c r="VH113" s="220"/>
      <c r="VI113" s="220"/>
      <c r="VJ113" s="220"/>
      <c r="VK113" s="220"/>
      <c r="VL113" s="220"/>
      <c r="VM113" s="220"/>
      <c r="VN113" s="220"/>
      <c r="VO113" s="220"/>
      <c r="VP113" s="220"/>
      <c r="VQ113" s="220"/>
      <c r="VR113" s="220"/>
      <c r="VS113" s="220"/>
      <c r="VT113" s="220"/>
      <c r="VU113" s="220"/>
      <c r="VV113" s="220"/>
      <c r="VW113" s="220"/>
      <c r="VX113" s="220"/>
      <c r="VY113" s="220"/>
      <c r="VZ113" s="220"/>
      <c r="WA113" s="220"/>
      <c r="WB113" s="220"/>
      <c r="WC113" s="220"/>
      <c r="WD113" s="220"/>
      <c r="WE113" s="220"/>
      <c r="WF113" s="220"/>
      <c r="WG113" s="220"/>
      <c r="WH113" s="220"/>
      <c r="WI113" s="220"/>
      <c r="WJ113" s="220"/>
      <c r="WK113" s="220"/>
      <c r="WL113" s="220"/>
      <c r="WM113" s="220"/>
      <c r="WN113" s="220"/>
      <c r="WO113" s="220"/>
      <c r="WP113" s="220"/>
      <c r="WQ113" s="220"/>
      <c r="WR113" s="220"/>
      <c r="WS113" s="220"/>
      <c r="WT113" s="220"/>
      <c r="WU113" s="220"/>
      <c r="WV113" s="220"/>
      <c r="WW113" s="220"/>
      <c r="WX113" s="220"/>
      <c r="WY113" s="220"/>
      <c r="WZ113" s="220"/>
      <c r="XA113" s="220"/>
      <c r="XB113" s="220"/>
      <c r="XC113" s="220"/>
      <c r="XD113" s="220"/>
      <c r="XE113" s="220"/>
      <c r="XF113" s="220"/>
      <c r="XG113" s="220"/>
      <c r="XH113" s="220"/>
      <c r="XI113" s="220"/>
      <c r="XJ113" s="220"/>
      <c r="XK113" s="220"/>
      <c r="XL113" s="220"/>
      <c r="XM113" s="220"/>
      <c r="XN113" s="220"/>
      <c r="XO113" s="220"/>
      <c r="XP113" s="220"/>
      <c r="XQ113" s="220"/>
      <c r="XR113" s="220"/>
      <c r="XS113" s="220"/>
      <c r="XT113" s="220"/>
      <c r="XU113" s="220"/>
      <c r="XV113" s="220"/>
      <c r="XW113" s="220"/>
      <c r="XX113" s="220"/>
      <c r="XY113" s="220"/>
      <c r="XZ113" s="220"/>
      <c r="YA113" s="220"/>
      <c r="YB113" s="220"/>
      <c r="YC113" s="220"/>
      <c r="YD113" s="220"/>
      <c r="YE113" s="220"/>
      <c r="YF113" s="220"/>
      <c r="YG113" s="220"/>
      <c r="YH113" s="220"/>
      <c r="YI113" s="220"/>
      <c r="YJ113" s="220"/>
      <c r="YK113" s="220"/>
      <c r="YL113" s="220"/>
      <c r="YM113" s="220"/>
      <c r="YN113" s="220"/>
      <c r="YO113" s="220"/>
      <c r="YP113" s="220"/>
      <c r="YQ113" s="220"/>
      <c r="YR113" s="220"/>
      <c r="YS113" s="220"/>
      <c r="YT113" s="220"/>
      <c r="YU113" s="220"/>
      <c r="YV113" s="220"/>
      <c r="YW113" s="220"/>
      <c r="YX113" s="220"/>
      <c r="YY113" s="220"/>
      <c r="YZ113" s="220"/>
      <c r="ZA113" s="220"/>
      <c r="ZB113" s="220"/>
      <c r="ZC113" s="220"/>
      <c r="ZD113" s="220"/>
      <c r="ZE113" s="220"/>
      <c r="ZF113" s="220"/>
      <c r="ZG113" s="220"/>
      <c r="ZH113" s="220"/>
      <c r="ZI113" s="220"/>
      <c r="ZJ113" s="220"/>
      <c r="ZK113" s="220"/>
      <c r="ZL113" s="220"/>
      <c r="ZM113" s="220"/>
      <c r="ZN113" s="220"/>
      <c r="ZO113" s="220"/>
      <c r="ZP113" s="220"/>
      <c r="ZQ113" s="220"/>
      <c r="ZR113" s="220"/>
      <c r="ZS113" s="220"/>
      <c r="ZT113" s="220"/>
      <c r="ZU113" s="220"/>
      <c r="ZV113" s="220"/>
      <c r="ZW113" s="220"/>
      <c r="ZX113" s="220"/>
      <c r="ZY113" s="220"/>
      <c r="ZZ113" s="220"/>
      <c r="AAA113" s="220"/>
      <c r="AAB113" s="220"/>
      <c r="AAC113" s="220"/>
      <c r="AAD113" s="220"/>
      <c r="AAE113" s="220"/>
      <c r="AAF113" s="220"/>
      <c r="AAG113" s="220"/>
      <c r="AAH113" s="220"/>
      <c r="AAI113" s="220"/>
      <c r="AAJ113" s="220"/>
      <c r="AAK113" s="220"/>
      <c r="AAL113" s="220"/>
      <c r="AAM113" s="220"/>
      <c r="AAN113" s="220"/>
      <c r="AAO113" s="220"/>
      <c r="AAP113" s="220"/>
      <c r="AAQ113" s="220"/>
      <c r="AAR113" s="220"/>
      <c r="AAS113" s="220"/>
      <c r="AAT113" s="220"/>
      <c r="AAU113" s="220"/>
      <c r="AAV113" s="220"/>
      <c r="AAW113" s="220"/>
      <c r="AAX113" s="220"/>
      <c r="AAY113" s="220"/>
      <c r="AAZ113" s="220"/>
      <c r="ABA113" s="220"/>
      <c r="ABB113" s="220"/>
      <c r="ABC113" s="220"/>
      <c r="ABD113" s="220"/>
      <c r="ABE113" s="220"/>
      <c r="ABF113" s="220"/>
      <c r="ABG113" s="220"/>
      <c r="ABH113" s="220"/>
      <c r="ABI113" s="220"/>
      <c r="ABJ113" s="220"/>
      <c r="ABK113" s="220"/>
      <c r="ABL113" s="220"/>
      <c r="ABM113" s="220"/>
      <c r="ABN113" s="220"/>
      <c r="ABO113" s="220"/>
      <c r="ABP113" s="220"/>
      <c r="ABQ113" s="220"/>
      <c r="ABR113" s="220"/>
      <c r="ABS113" s="220"/>
      <c r="ABT113" s="220"/>
      <c r="ABU113" s="220"/>
      <c r="ABV113" s="220"/>
      <c r="ABW113" s="220"/>
      <c r="ABX113" s="220"/>
      <c r="ABY113" s="220"/>
      <c r="ABZ113" s="220"/>
      <c r="ACA113" s="220"/>
      <c r="ACB113" s="220"/>
      <c r="ACC113" s="220"/>
      <c r="ACD113" s="220"/>
      <c r="ACE113" s="220"/>
      <c r="ACF113" s="220"/>
      <c r="ACG113" s="220"/>
      <c r="ACH113" s="220"/>
      <c r="ACI113" s="220"/>
      <c r="ACJ113" s="220"/>
      <c r="ACK113" s="220"/>
      <c r="ACL113" s="220"/>
      <c r="ACM113" s="220"/>
      <c r="ACN113" s="220"/>
      <c r="ACO113" s="220"/>
      <c r="ACP113" s="220"/>
      <c r="ACQ113" s="220"/>
      <c r="ACR113" s="220"/>
      <c r="ACS113" s="220"/>
      <c r="ACT113" s="220"/>
      <c r="ACU113" s="220"/>
      <c r="ACV113" s="220"/>
      <c r="ACW113" s="220"/>
      <c r="ACX113" s="220"/>
      <c r="ACY113" s="220"/>
      <c r="ACZ113" s="220"/>
      <c r="ADA113" s="220"/>
      <c r="ADB113" s="220"/>
      <c r="ADC113" s="220"/>
      <c r="ADD113" s="220"/>
      <c r="ADE113" s="220"/>
      <c r="ADF113" s="220"/>
      <c r="ADG113" s="220"/>
      <c r="ADH113" s="220"/>
      <c r="ADI113" s="220"/>
      <c r="ADJ113" s="220"/>
      <c r="ADK113" s="220"/>
      <c r="ADL113" s="220"/>
      <c r="ADM113" s="220"/>
      <c r="ADN113" s="220"/>
      <c r="ADO113" s="220"/>
      <c r="ADP113" s="220"/>
      <c r="ADQ113" s="220"/>
      <c r="ADR113" s="220"/>
      <c r="ADS113" s="220"/>
      <c r="ADT113" s="220"/>
      <c r="ADU113" s="220"/>
      <c r="ADV113" s="220"/>
      <c r="ADW113" s="220"/>
      <c r="ADX113" s="220"/>
      <c r="ADY113" s="220"/>
      <c r="ADZ113" s="220"/>
      <c r="AEA113" s="220"/>
      <c r="AEB113" s="220"/>
      <c r="AEC113" s="220"/>
      <c r="AED113" s="220"/>
      <c r="AEE113" s="220"/>
      <c r="AEF113" s="220"/>
      <c r="AEG113" s="220"/>
      <c r="AEH113" s="220"/>
      <c r="AEI113" s="220"/>
      <c r="AEJ113" s="220"/>
      <c r="AEK113" s="220"/>
      <c r="AEL113" s="220"/>
      <c r="AEM113" s="220"/>
      <c r="AEN113" s="220"/>
      <c r="AEO113" s="220"/>
      <c r="AEP113" s="220"/>
      <c r="AEQ113" s="220"/>
      <c r="AER113" s="220"/>
      <c r="AES113" s="220"/>
      <c r="AET113" s="220"/>
      <c r="AEU113" s="220"/>
      <c r="AEV113" s="220"/>
      <c r="AEW113" s="220"/>
      <c r="AEX113" s="220"/>
      <c r="AEY113" s="220"/>
      <c r="AEZ113" s="220"/>
      <c r="AFA113" s="220"/>
      <c r="AFB113" s="220"/>
      <c r="AFC113" s="220"/>
      <c r="AFD113" s="220"/>
      <c r="AFE113" s="220"/>
      <c r="AFF113" s="220"/>
      <c r="AFG113" s="220"/>
      <c r="AFH113" s="220"/>
      <c r="AFI113" s="220"/>
      <c r="AFJ113" s="220"/>
      <c r="AFK113" s="220"/>
      <c r="AFL113" s="220"/>
      <c r="AFM113" s="220"/>
      <c r="AFN113" s="220"/>
      <c r="AFO113" s="220"/>
      <c r="AFP113" s="220"/>
      <c r="AFQ113" s="220"/>
      <c r="AFR113" s="220"/>
      <c r="AFS113" s="220"/>
      <c r="AFT113" s="220"/>
      <c r="AFU113" s="220"/>
      <c r="AFV113" s="220"/>
      <c r="AFW113" s="220"/>
      <c r="AFX113" s="220"/>
      <c r="AFY113" s="220"/>
      <c r="AFZ113" s="220"/>
      <c r="AGA113" s="220"/>
      <c r="AGB113" s="220"/>
      <c r="AGC113" s="220"/>
      <c r="AGD113" s="220"/>
      <c r="AGE113" s="220"/>
      <c r="AGF113" s="220"/>
      <c r="AGG113" s="220"/>
      <c r="AGH113" s="220"/>
      <c r="AGI113" s="220"/>
      <c r="AGJ113" s="220"/>
      <c r="AGK113" s="220"/>
      <c r="AGL113" s="220"/>
      <c r="AGM113" s="220"/>
      <c r="AGN113" s="220"/>
      <c r="AGO113" s="220"/>
      <c r="AGP113" s="220"/>
      <c r="AGQ113" s="220"/>
      <c r="AGR113" s="220"/>
      <c r="AGS113" s="220"/>
      <c r="AGT113" s="220"/>
      <c r="AGU113" s="220"/>
      <c r="AGV113" s="220"/>
      <c r="AGW113" s="220"/>
      <c r="AGX113" s="220"/>
      <c r="AGY113" s="220"/>
      <c r="AGZ113" s="220"/>
      <c r="AHA113" s="220"/>
      <c r="AHB113" s="220"/>
      <c r="AHC113" s="220"/>
      <c r="AHD113" s="220"/>
      <c r="AHE113" s="220"/>
      <c r="AHF113" s="220"/>
      <c r="AHG113" s="220"/>
      <c r="AHH113" s="220"/>
      <c r="AHI113" s="220"/>
      <c r="AHJ113" s="220"/>
      <c r="AHK113" s="220"/>
      <c r="AHL113" s="220"/>
      <c r="AHM113" s="220"/>
      <c r="AHN113" s="220"/>
      <c r="AHO113" s="220"/>
      <c r="AHP113" s="220"/>
      <c r="AHQ113" s="220"/>
      <c r="AHR113" s="220"/>
      <c r="AHS113" s="220"/>
      <c r="AHT113" s="220"/>
      <c r="AHU113" s="220"/>
      <c r="AHV113" s="220"/>
      <c r="AHW113" s="220"/>
      <c r="AHX113" s="220"/>
      <c r="AHY113" s="220"/>
      <c r="AHZ113" s="220"/>
      <c r="AIA113" s="220"/>
      <c r="AIB113" s="220"/>
      <c r="AIC113" s="220"/>
      <c r="AID113" s="220"/>
      <c r="AIE113" s="220"/>
      <c r="AIF113" s="220"/>
      <c r="AIG113" s="220"/>
      <c r="AIH113" s="220"/>
      <c r="AII113" s="220"/>
      <c r="AIJ113" s="220"/>
      <c r="AIK113" s="220"/>
      <c r="AIL113" s="220"/>
      <c r="AIM113" s="220"/>
      <c r="AIN113" s="220"/>
      <c r="AIO113" s="220"/>
      <c r="AIP113" s="220"/>
      <c r="AIQ113" s="220"/>
      <c r="AIR113" s="220"/>
      <c r="AIS113" s="220"/>
      <c r="AIT113" s="220"/>
      <c r="AIU113" s="220"/>
      <c r="AIV113" s="220"/>
      <c r="AIW113" s="220"/>
      <c r="AIX113" s="220"/>
      <c r="AIY113" s="220"/>
      <c r="AIZ113" s="220"/>
      <c r="AJA113" s="220"/>
      <c r="AJB113" s="220"/>
      <c r="AJC113" s="220"/>
      <c r="AJD113" s="220"/>
      <c r="AJE113" s="220"/>
      <c r="AJF113" s="220"/>
      <c r="AJG113" s="220"/>
      <c r="AJH113" s="220"/>
      <c r="AJI113" s="220"/>
      <c r="AJJ113" s="220"/>
      <c r="AJK113" s="220"/>
      <c r="AJL113" s="220"/>
      <c r="AJM113" s="220"/>
      <c r="AJN113" s="220"/>
      <c r="AJO113" s="220"/>
      <c r="AJP113" s="220"/>
      <c r="AJQ113" s="220"/>
      <c r="AJR113" s="220"/>
      <c r="AJS113" s="220"/>
      <c r="AJT113" s="220"/>
      <c r="AJU113" s="220"/>
      <c r="AJV113" s="220"/>
      <c r="AJW113" s="220"/>
      <c r="AJX113" s="220"/>
      <c r="AJY113" s="220"/>
      <c r="AJZ113" s="220"/>
      <c r="AKA113" s="220"/>
      <c r="AKB113" s="220"/>
      <c r="AKC113" s="220"/>
      <c r="AKD113" s="220"/>
      <c r="AKE113" s="220"/>
      <c r="AKF113" s="220"/>
      <c r="AKG113" s="220"/>
      <c r="AKH113" s="220"/>
      <c r="AKI113" s="220"/>
      <c r="AKJ113" s="220"/>
      <c r="AKK113" s="220"/>
      <c r="AKL113" s="220"/>
      <c r="AKM113" s="220"/>
      <c r="AKN113" s="220"/>
      <c r="AKO113" s="220"/>
      <c r="AKP113" s="220"/>
      <c r="AKQ113" s="220"/>
      <c r="AKR113" s="220"/>
      <c r="AKS113" s="220"/>
      <c r="AKT113" s="220"/>
      <c r="AKU113" s="220"/>
      <c r="AKV113" s="220"/>
      <c r="AKW113" s="220"/>
      <c r="AKX113" s="220"/>
      <c r="AKY113" s="220"/>
      <c r="AKZ113" s="220"/>
      <c r="ALA113" s="220"/>
      <c r="ALB113" s="220"/>
      <c r="ALC113" s="220"/>
      <c r="ALD113" s="220"/>
      <c r="ALE113" s="220"/>
      <c r="ALF113" s="220"/>
      <c r="ALG113" s="220"/>
      <c r="ALH113" s="220"/>
      <c r="ALI113" s="220"/>
      <c r="ALJ113" s="220"/>
      <c r="ALK113" s="220"/>
      <c r="ALL113" s="220"/>
      <c r="ALM113" s="220"/>
      <c r="ALN113" s="220"/>
      <c r="ALO113" s="220"/>
      <c r="ALP113" s="220"/>
      <c r="ALQ113" s="220"/>
      <c r="ALR113" s="220"/>
      <c r="ALS113" s="220"/>
      <c r="ALT113" s="220"/>
      <c r="ALU113" s="220"/>
      <c r="ALV113" s="220"/>
      <c r="ALW113" s="220"/>
      <c r="ALX113" s="220"/>
      <c r="ALY113" s="220"/>
      <c r="ALZ113" s="220"/>
      <c r="AMA113" s="220"/>
      <c r="AMB113" s="220"/>
      <c r="AMC113" s="220"/>
      <c r="AMD113" s="220"/>
      <c r="AME113" s="220"/>
      <c r="AMF113" s="220"/>
      <c r="AMG113" s="220"/>
      <c r="AMH113" s="220"/>
      <c r="AMI113" s="220"/>
      <c r="AMJ113" s="220"/>
      <c r="AMK113" s="220"/>
      <c r="AML113" s="220"/>
      <c r="AMM113" s="220"/>
      <c r="AMN113" s="220"/>
      <c r="AMO113" s="220"/>
      <c r="AMP113" s="220"/>
      <c r="AMQ113" s="220"/>
      <c r="AMR113" s="220"/>
      <c r="AMS113" s="220"/>
      <c r="AMT113" s="220"/>
      <c r="AMU113" s="220"/>
      <c r="AMV113" s="220"/>
      <c r="AMW113" s="220"/>
      <c r="AMX113" s="220"/>
      <c r="AMY113" s="220"/>
      <c r="AMZ113" s="220"/>
      <c r="ANA113" s="220"/>
      <c r="ANB113" s="220"/>
      <c r="ANC113" s="220"/>
      <c r="AND113" s="220"/>
      <c r="ANE113" s="220"/>
      <c r="ANF113" s="220"/>
      <c r="ANG113" s="220"/>
      <c r="ANH113" s="220"/>
      <c r="ANI113" s="220"/>
      <c r="ANJ113" s="220"/>
      <c r="ANK113" s="220"/>
      <c r="ANL113" s="220"/>
      <c r="ANM113" s="220"/>
      <c r="ANN113" s="220"/>
      <c r="ANO113" s="220"/>
      <c r="ANP113" s="220"/>
      <c r="ANQ113" s="220"/>
      <c r="ANR113" s="220"/>
      <c r="ANS113" s="220"/>
      <c r="ANT113" s="220"/>
      <c r="ANU113" s="220"/>
      <c r="ANV113" s="220"/>
      <c r="ANW113" s="220"/>
      <c r="ANX113" s="220"/>
      <c r="ANY113" s="220"/>
      <c r="ANZ113" s="220"/>
      <c r="AOA113" s="220"/>
      <c r="AOB113" s="220"/>
      <c r="AOC113" s="220"/>
      <c r="AOD113" s="220"/>
      <c r="AOE113" s="220"/>
      <c r="AOF113" s="220"/>
      <c r="AOG113" s="220"/>
      <c r="AOH113" s="220"/>
      <c r="AOI113" s="220"/>
      <c r="AOJ113" s="220"/>
      <c r="AOK113" s="220"/>
      <c r="AOL113" s="220"/>
      <c r="AOM113" s="220"/>
      <c r="AON113" s="220"/>
      <c r="AOO113" s="220"/>
      <c r="AOP113" s="220"/>
      <c r="AOQ113" s="220"/>
      <c r="AOR113" s="220"/>
      <c r="AOS113" s="220"/>
      <c r="AOT113" s="220"/>
      <c r="AOU113" s="220"/>
      <c r="AOV113" s="220"/>
      <c r="AOW113" s="220"/>
      <c r="AOX113" s="220"/>
      <c r="AOY113" s="220"/>
      <c r="AOZ113" s="220"/>
      <c r="APA113" s="220"/>
      <c r="APB113" s="220"/>
      <c r="APC113" s="220"/>
      <c r="APD113" s="220"/>
      <c r="APE113" s="220"/>
      <c r="APF113" s="220"/>
      <c r="APG113" s="220"/>
      <c r="APH113" s="220"/>
      <c r="API113" s="220"/>
      <c r="APJ113" s="220"/>
      <c r="APK113" s="220"/>
      <c r="APL113" s="220"/>
      <c r="APM113" s="220"/>
      <c r="APN113" s="220"/>
      <c r="APO113" s="220"/>
      <c r="APP113" s="220"/>
      <c r="APQ113" s="220"/>
      <c r="APR113" s="220"/>
      <c r="APS113" s="220"/>
      <c r="APT113" s="220"/>
      <c r="APU113" s="220"/>
      <c r="APV113" s="220"/>
      <c r="APW113" s="220"/>
      <c r="APX113" s="220"/>
      <c r="APY113" s="220"/>
      <c r="APZ113" s="220"/>
      <c r="AQA113" s="220"/>
      <c r="AQB113" s="220"/>
      <c r="AQC113" s="220"/>
      <c r="AQD113" s="220"/>
      <c r="AQE113" s="220"/>
      <c r="AQF113" s="220"/>
      <c r="AQG113" s="220"/>
      <c r="AQH113" s="220"/>
      <c r="AQI113" s="220"/>
      <c r="AQJ113" s="220"/>
      <c r="AQK113" s="220"/>
      <c r="AQL113" s="220"/>
      <c r="AQM113" s="220"/>
      <c r="AQN113" s="220"/>
      <c r="AQO113" s="220"/>
      <c r="AQP113" s="220"/>
      <c r="AQQ113" s="220"/>
      <c r="AQR113" s="220"/>
      <c r="AQS113" s="220"/>
      <c r="AQT113" s="220"/>
      <c r="AQU113" s="220"/>
      <c r="AQV113" s="220"/>
      <c r="AQW113" s="220"/>
      <c r="AQX113" s="220"/>
      <c r="AQY113" s="220"/>
      <c r="AQZ113" s="220"/>
      <c r="ARA113" s="220"/>
      <c r="ARB113" s="220"/>
      <c r="ARC113" s="220"/>
      <c r="ARD113" s="220"/>
      <c r="ARE113" s="220"/>
      <c r="ARF113" s="220"/>
      <c r="ARG113" s="220"/>
      <c r="ARH113" s="220"/>
      <c r="ARI113" s="220"/>
      <c r="ARJ113" s="220"/>
      <c r="ARK113" s="220"/>
      <c r="ARL113" s="220"/>
      <c r="ARM113" s="220"/>
      <c r="ARN113" s="220"/>
      <c r="ARO113" s="220"/>
      <c r="ARP113" s="220"/>
      <c r="ARQ113" s="220"/>
      <c r="ARR113" s="220"/>
      <c r="ARS113" s="220"/>
      <c r="ART113" s="220"/>
      <c r="ARU113" s="220"/>
      <c r="ARV113" s="220"/>
      <c r="ARW113" s="220"/>
      <c r="ARX113" s="220"/>
      <c r="ARY113" s="220"/>
      <c r="ARZ113" s="220"/>
      <c r="ASA113" s="220"/>
      <c r="ASB113" s="220"/>
      <c r="ASC113" s="220"/>
      <c r="ASD113" s="220"/>
      <c r="ASE113" s="220"/>
      <c r="ASF113" s="220"/>
      <c r="ASG113" s="220"/>
      <c r="ASH113" s="220"/>
      <c r="ASI113" s="220"/>
      <c r="ASJ113" s="220"/>
      <c r="ASK113" s="220"/>
      <c r="ASL113" s="220"/>
      <c r="ASM113" s="220"/>
      <c r="ASN113" s="220"/>
      <c r="ASO113" s="220"/>
      <c r="ASP113" s="220"/>
      <c r="ASQ113" s="220"/>
      <c r="ASR113" s="220"/>
      <c r="ASS113" s="220"/>
      <c r="AST113" s="220"/>
      <c r="ASU113" s="220"/>
      <c r="ASV113" s="220"/>
      <c r="ASW113" s="220"/>
      <c r="ASX113" s="220"/>
      <c r="ASY113" s="220"/>
      <c r="ASZ113" s="220"/>
      <c r="ATA113" s="220"/>
      <c r="ATB113" s="220"/>
      <c r="ATC113" s="220"/>
      <c r="ATD113" s="220"/>
      <c r="ATE113" s="220"/>
      <c r="ATF113" s="220"/>
      <c r="ATG113" s="220"/>
      <c r="ATH113" s="220"/>
      <c r="ATI113" s="220"/>
    </row>
    <row r="114" spans="2:1205" s="405" customFormat="1" ht="12.75" x14ac:dyDescent="0.15">
      <c r="B114" s="1001"/>
      <c r="C114" s="983"/>
      <c r="D114" s="986"/>
      <c r="E114" s="986"/>
      <c r="F114" s="986"/>
      <c r="G114" s="1004"/>
      <c r="H114" s="1006"/>
      <c r="I114" s="974"/>
      <c r="J114" s="399"/>
      <c r="K114" s="399"/>
      <c r="L114" s="399"/>
      <c r="M114" s="399"/>
      <c r="N114" s="962"/>
      <c r="O114" s="959"/>
      <c r="P114" s="399"/>
      <c r="Q114" s="399"/>
      <c r="R114" s="399"/>
      <c r="S114" s="399"/>
      <c r="T114" s="962"/>
      <c r="U114" s="959"/>
      <c r="V114" s="399"/>
      <c r="W114" s="399"/>
      <c r="X114" s="399"/>
      <c r="Y114" s="399"/>
      <c r="Z114" s="1039" t="s">
        <v>142</v>
      </c>
      <c r="AA114" s="1042">
        <v>0.25</v>
      </c>
      <c r="AB114" s="1034" t="s">
        <v>2126</v>
      </c>
      <c r="AC114" s="1034">
        <v>0</v>
      </c>
      <c r="AD114" s="1034">
        <v>1</v>
      </c>
      <c r="AE114" s="1034"/>
      <c r="AF114" s="1034"/>
      <c r="AG114" s="1034">
        <v>1</v>
      </c>
      <c r="AH114" s="1034"/>
      <c r="AI114" s="1034"/>
      <c r="AJ114" s="1034">
        <v>1</v>
      </c>
      <c r="AK114" s="400"/>
      <c r="AL114" s="401"/>
      <c r="AM114" s="1034">
        <v>1</v>
      </c>
      <c r="AN114" s="400"/>
      <c r="AO114" s="401"/>
      <c r="AP114" s="1034" t="s">
        <v>72</v>
      </c>
      <c r="AQ114" s="550">
        <v>400000000</v>
      </c>
      <c r="AR114" s="403" t="s">
        <v>2124</v>
      </c>
      <c r="AS114" s="1013"/>
      <c r="AT114" s="1013"/>
      <c r="AU114" s="402">
        <v>0</v>
      </c>
      <c r="AV114" s="403" t="s">
        <v>2124</v>
      </c>
      <c r="AW114" s="1013"/>
      <c r="AX114" s="1013"/>
      <c r="AY114" s="402">
        <v>0</v>
      </c>
      <c r="AZ114" s="403" t="s">
        <v>2124</v>
      </c>
      <c r="BA114" s="1013"/>
      <c r="BB114" s="1013"/>
      <c r="BC114" s="402">
        <v>0</v>
      </c>
      <c r="BD114" s="403" t="s">
        <v>2124</v>
      </c>
      <c r="BE114" s="1013"/>
      <c r="BF114" s="1022"/>
      <c r="BG114" s="402"/>
      <c r="BH114" s="403" t="s">
        <v>2124</v>
      </c>
      <c r="BI114" s="1013"/>
      <c r="BJ114" s="1013"/>
      <c r="BK114" s="404"/>
      <c r="BL114" s="220"/>
      <c r="BM114" s="220"/>
      <c r="BN114" s="220"/>
      <c r="BO114" s="220"/>
      <c r="BP114" s="220"/>
      <c r="BQ114" s="220"/>
      <c r="BR114" s="220"/>
      <c r="BS114" s="220"/>
      <c r="BT114" s="220"/>
      <c r="BU114" s="220"/>
      <c r="BV114" s="220"/>
      <c r="BW114" s="220"/>
      <c r="BX114" s="220"/>
      <c r="BY114" s="220"/>
      <c r="BZ114" s="220"/>
      <c r="CA114" s="220"/>
      <c r="CB114" s="220"/>
      <c r="CC114" s="220"/>
      <c r="CD114" s="220"/>
      <c r="CE114" s="220"/>
      <c r="CF114" s="220"/>
      <c r="CG114" s="220"/>
      <c r="CH114" s="220"/>
      <c r="CI114" s="220"/>
      <c r="CJ114" s="220"/>
      <c r="CK114" s="220"/>
      <c r="CL114" s="220"/>
      <c r="CM114" s="220"/>
      <c r="CN114" s="220"/>
      <c r="CO114" s="220"/>
      <c r="CP114" s="220"/>
      <c r="CQ114" s="220"/>
      <c r="CR114" s="220"/>
      <c r="CS114" s="220"/>
      <c r="CT114" s="220"/>
      <c r="CU114" s="220"/>
      <c r="CV114" s="220"/>
      <c r="CW114" s="220"/>
      <c r="CX114" s="220"/>
      <c r="CY114" s="220"/>
      <c r="CZ114" s="220"/>
      <c r="DA114" s="220"/>
      <c r="DB114" s="220"/>
      <c r="DC114" s="220"/>
      <c r="DD114" s="220"/>
      <c r="DE114" s="220"/>
      <c r="DF114" s="220"/>
      <c r="DG114" s="220"/>
      <c r="DH114" s="220"/>
      <c r="DI114" s="220"/>
      <c r="DJ114" s="220"/>
      <c r="DK114" s="220"/>
      <c r="DL114" s="220"/>
      <c r="DM114" s="220"/>
      <c r="DN114" s="220"/>
      <c r="DO114" s="220"/>
      <c r="DP114" s="220"/>
      <c r="DQ114" s="220"/>
      <c r="DR114" s="220"/>
      <c r="DS114" s="220"/>
      <c r="DT114" s="220"/>
      <c r="DU114" s="220"/>
      <c r="DV114" s="220"/>
      <c r="DW114" s="220"/>
      <c r="DX114" s="220"/>
      <c r="DY114" s="220"/>
      <c r="DZ114" s="220"/>
      <c r="EA114" s="220"/>
      <c r="EB114" s="220"/>
      <c r="EC114" s="220"/>
      <c r="ED114" s="220"/>
      <c r="EE114" s="220"/>
      <c r="EF114" s="220"/>
      <c r="EG114" s="220"/>
      <c r="EH114" s="220"/>
      <c r="EI114" s="220"/>
      <c r="EJ114" s="220"/>
      <c r="EK114" s="220"/>
      <c r="EL114" s="220"/>
      <c r="EM114" s="220"/>
      <c r="EN114" s="220"/>
      <c r="EO114" s="220"/>
      <c r="EP114" s="220"/>
      <c r="EQ114" s="220"/>
      <c r="ER114" s="220"/>
      <c r="ES114" s="220"/>
      <c r="ET114" s="220"/>
      <c r="EU114" s="220"/>
      <c r="EV114" s="220"/>
      <c r="EW114" s="220"/>
      <c r="EX114" s="220"/>
      <c r="EY114" s="220"/>
      <c r="EZ114" s="220"/>
      <c r="FA114" s="220"/>
      <c r="FB114" s="220"/>
      <c r="FC114" s="220"/>
      <c r="FD114" s="220"/>
      <c r="FE114" s="220"/>
      <c r="FF114" s="220"/>
      <c r="FG114" s="220"/>
      <c r="FH114" s="220"/>
      <c r="FI114" s="220"/>
      <c r="FJ114" s="220"/>
      <c r="FK114" s="220"/>
      <c r="FL114" s="220"/>
      <c r="FM114" s="220"/>
      <c r="FN114" s="220"/>
      <c r="FO114" s="220"/>
      <c r="FP114" s="220"/>
      <c r="FQ114" s="220"/>
      <c r="FR114" s="220"/>
      <c r="FS114" s="220"/>
      <c r="FT114" s="220"/>
      <c r="FU114" s="220"/>
      <c r="FV114" s="220"/>
      <c r="FW114" s="220"/>
      <c r="FX114" s="220"/>
      <c r="FY114" s="220"/>
      <c r="FZ114" s="220"/>
      <c r="GA114" s="220"/>
      <c r="GB114" s="220"/>
      <c r="GC114" s="220"/>
      <c r="GD114" s="220"/>
      <c r="GE114" s="220"/>
      <c r="GF114" s="220"/>
      <c r="GG114" s="220"/>
      <c r="GH114" s="220"/>
      <c r="GI114" s="220"/>
      <c r="GJ114" s="220"/>
      <c r="GK114" s="220"/>
      <c r="GL114" s="220"/>
      <c r="GM114" s="220"/>
      <c r="GN114" s="220"/>
      <c r="GO114" s="220"/>
      <c r="GP114" s="220"/>
      <c r="GQ114" s="220"/>
      <c r="GR114" s="220"/>
      <c r="GS114" s="220"/>
      <c r="GT114" s="220"/>
      <c r="GU114" s="220"/>
      <c r="GV114" s="220"/>
      <c r="GW114" s="220"/>
      <c r="GX114" s="220"/>
      <c r="GY114" s="220"/>
      <c r="GZ114" s="220"/>
      <c r="HA114" s="220"/>
      <c r="HB114" s="220"/>
      <c r="HC114" s="220"/>
      <c r="HD114" s="220"/>
      <c r="HE114" s="220"/>
      <c r="HF114" s="220"/>
      <c r="HG114" s="220"/>
      <c r="HH114" s="220"/>
      <c r="HI114" s="220"/>
      <c r="HJ114" s="220"/>
      <c r="HK114" s="220"/>
      <c r="HL114" s="220"/>
      <c r="HM114" s="220"/>
      <c r="HN114" s="220"/>
      <c r="HO114" s="220"/>
      <c r="HP114" s="220"/>
      <c r="HQ114" s="220"/>
      <c r="HR114" s="220"/>
      <c r="HS114" s="220"/>
      <c r="HT114" s="220"/>
      <c r="HU114" s="220"/>
      <c r="HV114" s="220"/>
      <c r="HW114" s="220"/>
      <c r="HX114" s="220"/>
      <c r="HY114" s="220"/>
      <c r="HZ114" s="220"/>
      <c r="IA114" s="220"/>
      <c r="IB114" s="220"/>
      <c r="IC114" s="220"/>
      <c r="ID114" s="220"/>
      <c r="IE114" s="220"/>
      <c r="IF114" s="220"/>
      <c r="IG114" s="220"/>
      <c r="IH114" s="220"/>
      <c r="II114" s="220"/>
      <c r="IJ114" s="220"/>
      <c r="IK114" s="220"/>
      <c r="IL114" s="220"/>
      <c r="IM114" s="220"/>
      <c r="IN114" s="220"/>
      <c r="IO114" s="220"/>
      <c r="IP114" s="220"/>
      <c r="IQ114" s="220"/>
      <c r="IR114" s="220"/>
      <c r="IS114" s="220"/>
      <c r="IT114" s="220"/>
      <c r="IU114" s="220"/>
      <c r="IV114" s="220"/>
      <c r="IW114" s="220"/>
      <c r="IX114" s="220"/>
      <c r="IY114" s="220"/>
      <c r="IZ114" s="220"/>
      <c r="JA114" s="220"/>
      <c r="JB114" s="220"/>
      <c r="JC114" s="220"/>
      <c r="JD114" s="220"/>
      <c r="JE114" s="220"/>
      <c r="JF114" s="220"/>
      <c r="JG114" s="220"/>
      <c r="JH114" s="220"/>
      <c r="JI114" s="220"/>
      <c r="JJ114" s="220"/>
      <c r="JK114" s="220"/>
      <c r="JL114" s="220"/>
      <c r="JM114" s="220"/>
      <c r="JN114" s="220"/>
      <c r="JO114" s="220"/>
      <c r="JP114" s="220"/>
      <c r="JQ114" s="220"/>
      <c r="JR114" s="220"/>
      <c r="JS114" s="220"/>
      <c r="JT114" s="220"/>
      <c r="JU114" s="220"/>
      <c r="JV114" s="220"/>
      <c r="JW114" s="220"/>
      <c r="JX114" s="220"/>
      <c r="JY114" s="220"/>
      <c r="JZ114" s="220"/>
      <c r="KA114" s="220"/>
      <c r="KB114" s="220"/>
      <c r="KC114" s="220"/>
      <c r="KD114" s="220"/>
      <c r="KE114" s="220"/>
      <c r="KF114" s="220"/>
      <c r="KG114" s="220"/>
      <c r="KH114" s="220"/>
      <c r="KI114" s="220"/>
      <c r="KJ114" s="220"/>
      <c r="KK114" s="220"/>
      <c r="KL114" s="220"/>
      <c r="KM114" s="220"/>
      <c r="KN114" s="220"/>
      <c r="KO114" s="220"/>
      <c r="KP114" s="220"/>
      <c r="KQ114" s="220"/>
      <c r="KR114" s="220"/>
      <c r="KS114" s="220"/>
      <c r="KT114" s="220"/>
      <c r="KU114" s="220"/>
      <c r="KV114" s="220"/>
      <c r="KW114" s="220"/>
      <c r="KX114" s="220"/>
      <c r="KY114" s="220"/>
      <c r="KZ114" s="220"/>
      <c r="LA114" s="220"/>
      <c r="LB114" s="220"/>
      <c r="LC114" s="220"/>
      <c r="LD114" s="220"/>
      <c r="LE114" s="220"/>
      <c r="LF114" s="220"/>
      <c r="LG114" s="220"/>
      <c r="LH114" s="220"/>
      <c r="LI114" s="220"/>
      <c r="LJ114" s="220"/>
      <c r="LK114" s="220"/>
      <c r="LL114" s="220"/>
      <c r="LM114" s="220"/>
      <c r="LN114" s="220"/>
      <c r="LO114" s="220"/>
      <c r="LP114" s="220"/>
      <c r="LQ114" s="220"/>
      <c r="LR114" s="220"/>
      <c r="LS114" s="220"/>
      <c r="LT114" s="220"/>
      <c r="LU114" s="220"/>
      <c r="LV114" s="220"/>
      <c r="LW114" s="220"/>
      <c r="LX114" s="220"/>
      <c r="LY114" s="220"/>
      <c r="LZ114" s="220"/>
      <c r="MA114" s="220"/>
      <c r="MB114" s="220"/>
      <c r="MC114" s="220"/>
      <c r="MD114" s="220"/>
      <c r="ME114" s="220"/>
      <c r="MF114" s="220"/>
      <c r="MG114" s="220"/>
      <c r="MH114" s="220"/>
      <c r="MI114" s="220"/>
      <c r="MJ114" s="220"/>
      <c r="MK114" s="220"/>
      <c r="ML114" s="220"/>
      <c r="MM114" s="220"/>
      <c r="MN114" s="220"/>
      <c r="MO114" s="220"/>
      <c r="MP114" s="220"/>
      <c r="MQ114" s="220"/>
      <c r="MR114" s="220"/>
      <c r="MS114" s="220"/>
      <c r="MT114" s="220"/>
      <c r="MU114" s="220"/>
      <c r="MV114" s="220"/>
      <c r="MW114" s="220"/>
      <c r="MX114" s="220"/>
      <c r="MY114" s="220"/>
      <c r="MZ114" s="220"/>
      <c r="NA114" s="220"/>
      <c r="NB114" s="220"/>
      <c r="NC114" s="220"/>
      <c r="ND114" s="220"/>
      <c r="NE114" s="220"/>
      <c r="NF114" s="220"/>
      <c r="NG114" s="220"/>
      <c r="NH114" s="220"/>
      <c r="NI114" s="220"/>
      <c r="NJ114" s="220"/>
      <c r="NK114" s="220"/>
      <c r="NL114" s="220"/>
      <c r="NM114" s="220"/>
      <c r="NN114" s="220"/>
      <c r="NO114" s="220"/>
      <c r="NP114" s="220"/>
      <c r="NQ114" s="220"/>
      <c r="NR114" s="220"/>
      <c r="NS114" s="220"/>
      <c r="NT114" s="220"/>
      <c r="NU114" s="220"/>
      <c r="NV114" s="220"/>
      <c r="NW114" s="220"/>
      <c r="NX114" s="220"/>
      <c r="NY114" s="220"/>
      <c r="NZ114" s="220"/>
      <c r="OA114" s="220"/>
      <c r="OB114" s="220"/>
      <c r="OC114" s="220"/>
      <c r="OD114" s="220"/>
      <c r="OE114" s="220"/>
      <c r="OF114" s="220"/>
      <c r="OG114" s="220"/>
      <c r="OH114" s="220"/>
      <c r="OI114" s="220"/>
      <c r="OJ114" s="220"/>
      <c r="OK114" s="220"/>
      <c r="OL114" s="220"/>
      <c r="OM114" s="220"/>
      <c r="ON114" s="220"/>
      <c r="OO114" s="220"/>
      <c r="OP114" s="220"/>
      <c r="OQ114" s="220"/>
      <c r="OR114" s="220"/>
      <c r="OS114" s="220"/>
      <c r="OT114" s="220"/>
      <c r="OU114" s="220"/>
      <c r="OV114" s="220"/>
      <c r="OW114" s="220"/>
      <c r="OX114" s="220"/>
      <c r="OY114" s="220"/>
      <c r="OZ114" s="220"/>
      <c r="PA114" s="220"/>
      <c r="PB114" s="220"/>
      <c r="PC114" s="220"/>
      <c r="PD114" s="220"/>
      <c r="PE114" s="220"/>
      <c r="PF114" s="220"/>
      <c r="PG114" s="220"/>
      <c r="PH114" s="220"/>
      <c r="PI114" s="220"/>
      <c r="PJ114" s="220"/>
      <c r="PK114" s="220"/>
      <c r="PL114" s="220"/>
      <c r="PM114" s="220"/>
      <c r="PN114" s="220"/>
      <c r="PO114" s="220"/>
      <c r="PP114" s="220"/>
      <c r="PQ114" s="220"/>
      <c r="PR114" s="220"/>
      <c r="PS114" s="220"/>
      <c r="PT114" s="220"/>
      <c r="PU114" s="220"/>
      <c r="PV114" s="220"/>
      <c r="PW114" s="220"/>
      <c r="PX114" s="220"/>
      <c r="PY114" s="220"/>
      <c r="PZ114" s="220"/>
      <c r="QA114" s="220"/>
      <c r="QB114" s="220"/>
      <c r="QC114" s="220"/>
      <c r="QD114" s="220"/>
      <c r="QE114" s="220"/>
      <c r="QF114" s="220"/>
      <c r="QG114" s="220"/>
      <c r="QH114" s="220"/>
      <c r="QI114" s="220"/>
      <c r="QJ114" s="220"/>
      <c r="QK114" s="220"/>
      <c r="QL114" s="220"/>
      <c r="QM114" s="220"/>
      <c r="QN114" s="220"/>
      <c r="QO114" s="220"/>
      <c r="QP114" s="220"/>
      <c r="QQ114" s="220"/>
      <c r="QR114" s="220"/>
      <c r="QS114" s="220"/>
      <c r="QT114" s="220"/>
      <c r="QU114" s="220"/>
      <c r="QV114" s="220"/>
      <c r="QW114" s="220"/>
      <c r="QX114" s="220"/>
      <c r="QY114" s="220"/>
      <c r="QZ114" s="220"/>
      <c r="RA114" s="220"/>
      <c r="RB114" s="220"/>
      <c r="RC114" s="220"/>
      <c r="RD114" s="220"/>
      <c r="RE114" s="220"/>
      <c r="RF114" s="220"/>
      <c r="RG114" s="220"/>
      <c r="RH114" s="220"/>
      <c r="RI114" s="220"/>
      <c r="RJ114" s="220"/>
      <c r="RK114" s="220"/>
      <c r="RL114" s="220"/>
      <c r="RM114" s="220"/>
      <c r="RN114" s="220"/>
      <c r="RO114" s="220"/>
      <c r="RP114" s="220"/>
      <c r="RQ114" s="220"/>
      <c r="RR114" s="220"/>
      <c r="RS114" s="220"/>
      <c r="RT114" s="220"/>
      <c r="RU114" s="220"/>
      <c r="RV114" s="220"/>
      <c r="RW114" s="220"/>
      <c r="RX114" s="220"/>
      <c r="RY114" s="220"/>
      <c r="RZ114" s="220"/>
      <c r="SA114" s="220"/>
      <c r="SB114" s="220"/>
      <c r="SC114" s="220"/>
      <c r="SD114" s="220"/>
      <c r="SE114" s="220"/>
      <c r="SF114" s="220"/>
      <c r="SG114" s="220"/>
      <c r="SH114" s="220"/>
      <c r="SI114" s="220"/>
      <c r="SJ114" s="220"/>
      <c r="SK114" s="220"/>
      <c r="SL114" s="220"/>
      <c r="SM114" s="220"/>
      <c r="SN114" s="220"/>
      <c r="SO114" s="220"/>
      <c r="SP114" s="220"/>
      <c r="SQ114" s="220"/>
      <c r="SR114" s="220"/>
      <c r="SS114" s="220"/>
      <c r="ST114" s="220"/>
      <c r="SU114" s="220"/>
      <c r="SV114" s="220"/>
      <c r="SW114" s="220"/>
      <c r="SX114" s="220"/>
      <c r="SY114" s="220"/>
      <c r="SZ114" s="220"/>
      <c r="TA114" s="220"/>
      <c r="TB114" s="220"/>
      <c r="TC114" s="220"/>
      <c r="TD114" s="220"/>
      <c r="TE114" s="220"/>
      <c r="TF114" s="220"/>
      <c r="TG114" s="220"/>
      <c r="TH114" s="220"/>
      <c r="TI114" s="220"/>
      <c r="TJ114" s="220"/>
      <c r="TK114" s="220"/>
      <c r="TL114" s="220"/>
      <c r="TM114" s="220"/>
      <c r="TN114" s="220"/>
      <c r="TO114" s="220"/>
      <c r="TP114" s="220"/>
      <c r="TQ114" s="220"/>
      <c r="TR114" s="220"/>
      <c r="TS114" s="220"/>
      <c r="TT114" s="220"/>
      <c r="TU114" s="220"/>
      <c r="TV114" s="220"/>
      <c r="TW114" s="220"/>
      <c r="TX114" s="220"/>
      <c r="TY114" s="220"/>
      <c r="TZ114" s="220"/>
      <c r="UA114" s="220"/>
      <c r="UB114" s="220"/>
      <c r="UC114" s="220"/>
      <c r="UD114" s="220"/>
      <c r="UE114" s="220"/>
      <c r="UF114" s="220"/>
      <c r="UG114" s="220"/>
      <c r="UH114" s="220"/>
      <c r="UI114" s="220"/>
      <c r="UJ114" s="220"/>
      <c r="UK114" s="220"/>
      <c r="UL114" s="220"/>
      <c r="UM114" s="220"/>
      <c r="UN114" s="220"/>
      <c r="UO114" s="220"/>
      <c r="UP114" s="220"/>
      <c r="UQ114" s="220"/>
      <c r="UR114" s="220"/>
      <c r="US114" s="220"/>
      <c r="UT114" s="220"/>
      <c r="UU114" s="220"/>
      <c r="UV114" s="220"/>
      <c r="UW114" s="220"/>
      <c r="UX114" s="220"/>
      <c r="UY114" s="220"/>
      <c r="UZ114" s="220"/>
      <c r="VA114" s="220"/>
      <c r="VB114" s="220"/>
      <c r="VC114" s="220"/>
      <c r="VD114" s="220"/>
      <c r="VE114" s="220"/>
      <c r="VF114" s="220"/>
      <c r="VG114" s="220"/>
      <c r="VH114" s="220"/>
      <c r="VI114" s="220"/>
      <c r="VJ114" s="220"/>
      <c r="VK114" s="220"/>
      <c r="VL114" s="220"/>
      <c r="VM114" s="220"/>
      <c r="VN114" s="220"/>
      <c r="VO114" s="220"/>
      <c r="VP114" s="220"/>
      <c r="VQ114" s="220"/>
      <c r="VR114" s="220"/>
      <c r="VS114" s="220"/>
      <c r="VT114" s="220"/>
      <c r="VU114" s="220"/>
      <c r="VV114" s="220"/>
      <c r="VW114" s="220"/>
      <c r="VX114" s="220"/>
      <c r="VY114" s="220"/>
      <c r="VZ114" s="220"/>
      <c r="WA114" s="220"/>
      <c r="WB114" s="220"/>
      <c r="WC114" s="220"/>
      <c r="WD114" s="220"/>
      <c r="WE114" s="220"/>
      <c r="WF114" s="220"/>
      <c r="WG114" s="220"/>
      <c r="WH114" s="220"/>
      <c r="WI114" s="220"/>
      <c r="WJ114" s="220"/>
      <c r="WK114" s="220"/>
      <c r="WL114" s="220"/>
      <c r="WM114" s="220"/>
      <c r="WN114" s="220"/>
      <c r="WO114" s="220"/>
      <c r="WP114" s="220"/>
      <c r="WQ114" s="220"/>
      <c r="WR114" s="220"/>
      <c r="WS114" s="220"/>
      <c r="WT114" s="220"/>
      <c r="WU114" s="220"/>
      <c r="WV114" s="220"/>
      <c r="WW114" s="220"/>
      <c r="WX114" s="220"/>
      <c r="WY114" s="220"/>
      <c r="WZ114" s="220"/>
      <c r="XA114" s="220"/>
      <c r="XB114" s="220"/>
      <c r="XC114" s="220"/>
      <c r="XD114" s="220"/>
      <c r="XE114" s="220"/>
      <c r="XF114" s="220"/>
      <c r="XG114" s="220"/>
      <c r="XH114" s="220"/>
      <c r="XI114" s="220"/>
      <c r="XJ114" s="220"/>
      <c r="XK114" s="220"/>
      <c r="XL114" s="220"/>
      <c r="XM114" s="220"/>
      <c r="XN114" s="220"/>
      <c r="XO114" s="220"/>
      <c r="XP114" s="220"/>
      <c r="XQ114" s="220"/>
      <c r="XR114" s="220"/>
      <c r="XS114" s="220"/>
      <c r="XT114" s="220"/>
      <c r="XU114" s="220"/>
      <c r="XV114" s="220"/>
      <c r="XW114" s="220"/>
      <c r="XX114" s="220"/>
      <c r="XY114" s="220"/>
      <c r="XZ114" s="220"/>
      <c r="YA114" s="220"/>
      <c r="YB114" s="220"/>
      <c r="YC114" s="220"/>
      <c r="YD114" s="220"/>
      <c r="YE114" s="220"/>
      <c r="YF114" s="220"/>
      <c r="YG114" s="220"/>
      <c r="YH114" s="220"/>
      <c r="YI114" s="220"/>
      <c r="YJ114" s="220"/>
      <c r="YK114" s="220"/>
      <c r="YL114" s="220"/>
      <c r="YM114" s="220"/>
      <c r="YN114" s="220"/>
      <c r="YO114" s="220"/>
      <c r="YP114" s="220"/>
      <c r="YQ114" s="220"/>
      <c r="YR114" s="220"/>
      <c r="YS114" s="220"/>
      <c r="YT114" s="220"/>
      <c r="YU114" s="220"/>
      <c r="YV114" s="220"/>
      <c r="YW114" s="220"/>
      <c r="YX114" s="220"/>
      <c r="YY114" s="220"/>
      <c r="YZ114" s="220"/>
      <c r="ZA114" s="220"/>
      <c r="ZB114" s="220"/>
      <c r="ZC114" s="220"/>
      <c r="ZD114" s="220"/>
      <c r="ZE114" s="220"/>
      <c r="ZF114" s="220"/>
      <c r="ZG114" s="220"/>
      <c r="ZH114" s="220"/>
      <c r="ZI114" s="220"/>
      <c r="ZJ114" s="220"/>
      <c r="ZK114" s="220"/>
      <c r="ZL114" s="220"/>
      <c r="ZM114" s="220"/>
      <c r="ZN114" s="220"/>
      <c r="ZO114" s="220"/>
      <c r="ZP114" s="220"/>
      <c r="ZQ114" s="220"/>
      <c r="ZR114" s="220"/>
      <c r="ZS114" s="220"/>
      <c r="ZT114" s="220"/>
      <c r="ZU114" s="220"/>
      <c r="ZV114" s="220"/>
      <c r="ZW114" s="220"/>
      <c r="ZX114" s="220"/>
      <c r="ZY114" s="220"/>
      <c r="ZZ114" s="220"/>
      <c r="AAA114" s="220"/>
      <c r="AAB114" s="220"/>
      <c r="AAC114" s="220"/>
      <c r="AAD114" s="220"/>
      <c r="AAE114" s="220"/>
      <c r="AAF114" s="220"/>
      <c r="AAG114" s="220"/>
      <c r="AAH114" s="220"/>
      <c r="AAI114" s="220"/>
      <c r="AAJ114" s="220"/>
      <c r="AAK114" s="220"/>
      <c r="AAL114" s="220"/>
      <c r="AAM114" s="220"/>
      <c r="AAN114" s="220"/>
      <c r="AAO114" s="220"/>
      <c r="AAP114" s="220"/>
      <c r="AAQ114" s="220"/>
      <c r="AAR114" s="220"/>
      <c r="AAS114" s="220"/>
      <c r="AAT114" s="220"/>
      <c r="AAU114" s="220"/>
      <c r="AAV114" s="220"/>
      <c r="AAW114" s="220"/>
      <c r="AAX114" s="220"/>
      <c r="AAY114" s="220"/>
      <c r="AAZ114" s="220"/>
      <c r="ABA114" s="220"/>
      <c r="ABB114" s="220"/>
      <c r="ABC114" s="220"/>
      <c r="ABD114" s="220"/>
      <c r="ABE114" s="220"/>
      <c r="ABF114" s="220"/>
      <c r="ABG114" s="220"/>
      <c r="ABH114" s="220"/>
      <c r="ABI114" s="220"/>
      <c r="ABJ114" s="220"/>
      <c r="ABK114" s="220"/>
      <c r="ABL114" s="220"/>
      <c r="ABM114" s="220"/>
      <c r="ABN114" s="220"/>
      <c r="ABO114" s="220"/>
      <c r="ABP114" s="220"/>
      <c r="ABQ114" s="220"/>
      <c r="ABR114" s="220"/>
      <c r="ABS114" s="220"/>
      <c r="ABT114" s="220"/>
      <c r="ABU114" s="220"/>
      <c r="ABV114" s="220"/>
      <c r="ABW114" s="220"/>
      <c r="ABX114" s="220"/>
      <c r="ABY114" s="220"/>
      <c r="ABZ114" s="220"/>
      <c r="ACA114" s="220"/>
      <c r="ACB114" s="220"/>
      <c r="ACC114" s="220"/>
      <c r="ACD114" s="220"/>
      <c r="ACE114" s="220"/>
      <c r="ACF114" s="220"/>
      <c r="ACG114" s="220"/>
      <c r="ACH114" s="220"/>
      <c r="ACI114" s="220"/>
      <c r="ACJ114" s="220"/>
      <c r="ACK114" s="220"/>
      <c r="ACL114" s="220"/>
      <c r="ACM114" s="220"/>
      <c r="ACN114" s="220"/>
      <c r="ACO114" s="220"/>
      <c r="ACP114" s="220"/>
      <c r="ACQ114" s="220"/>
      <c r="ACR114" s="220"/>
      <c r="ACS114" s="220"/>
      <c r="ACT114" s="220"/>
      <c r="ACU114" s="220"/>
      <c r="ACV114" s="220"/>
      <c r="ACW114" s="220"/>
      <c r="ACX114" s="220"/>
      <c r="ACY114" s="220"/>
      <c r="ACZ114" s="220"/>
      <c r="ADA114" s="220"/>
      <c r="ADB114" s="220"/>
      <c r="ADC114" s="220"/>
      <c r="ADD114" s="220"/>
      <c r="ADE114" s="220"/>
      <c r="ADF114" s="220"/>
      <c r="ADG114" s="220"/>
      <c r="ADH114" s="220"/>
      <c r="ADI114" s="220"/>
      <c r="ADJ114" s="220"/>
      <c r="ADK114" s="220"/>
      <c r="ADL114" s="220"/>
      <c r="ADM114" s="220"/>
      <c r="ADN114" s="220"/>
      <c r="ADO114" s="220"/>
      <c r="ADP114" s="220"/>
      <c r="ADQ114" s="220"/>
      <c r="ADR114" s="220"/>
      <c r="ADS114" s="220"/>
      <c r="ADT114" s="220"/>
      <c r="ADU114" s="220"/>
      <c r="ADV114" s="220"/>
      <c r="ADW114" s="220"/>
      <c r="ADX114" s="220"/>
      <c r="ADY114" s="220"/>
      <c r="ADZ114" s="220"/>
      <c r="AEA114" s="220"/>
      <c r="AEB114" s="220"/>
      <c r="AEC114" s="220"/>
      <c r="AED114" s="220"/>
      <c r="AEE114" s="220"/>
      <c r="AEF114" s="220"/>
      <c r="AEG114" s="220"/>
      <c r="AEH114" s="220"/>
      <c r="AEI114" s="220"/>
      <c r="AEJ114" s="220"/>
      <c r="AEK114" s="220"/>
      <c r="AEL114" s="220"/>
      <c r="AEM114" s="220"/>
      <c r="AEN114" s="220"/>
      <c r="AEO114" s="220"/>
      <c r="AEP114" s="220"/>
      <c r="AEQ114" s="220"/>
      <c r="AER114" s="220"/>
      <c r="AES114" s="220"/>
      <c r="AET114" s="220"/>
      <c r="AEU114" s="220"/>
      <c r="AEV114" s="220"/>
      <c r="AEW114" s="220"/>
      <c r="AEX114" s="220"/>
      <c r="AEY114" s="220"/>
      <c r="AEZ114" s="220"/>
      <c r="AFA114" s="220"/>
      <c r="AFB114" s="220"/>
      <c r="AFC114" s="220"/>
      <c r="AFD114" s="220"/>
      <c r="AFE114" s="220"/>
      <c r="AFF114" s="220"/>
      <c r="AFG114" s="220"/>
      <c r="AFH114" s="220"/>
      <c r="AFI114" s="220"/>
      <c r="AFJ114" s="220"/>
      <c r="AFK114" s="220"/>
      <c r="AFL114" s="220"/>
      <c r="AFM114" s="220"/>
      <c r="AFN114" s="220"/>
      <c r="AFO114" s="220"/>
      <c r="AFP114" s="220"/>
      <c r="AFQ114" s="220"/>
      <c r="AFR114" s="220"/>
      <c r="AFS114" s="220"/>
      <c r="AFT114" s="220"/>
      <c r="AFU114" s="220"/>
      <c r="AFV114" s="220"/>
      <c r="AFW114" s="220"/>
      <c r="AFX114" s="220"/>
      <c r="AFY114" s="220"/>
      <c r="AFZ114" s="220"/>
      <c r="AGA114" s="220"/>
      <c r="AGB114" s="220"/>
      <c r="AGC114" s="220"/>
      <c r="AGD114" s="220"/>
      <c r="AGE114" s="220"/>
      <c r="AGF114" s="220"/>
      <c r="AGG114" s="220"/>
      <c r="AGH114" s="220"/>
      <c r="AGI114" s="220"/>
      <c r="AGJ114" s="220"/>
      <c r="AGK114" s="220"/>
      <c r="AGL114" s="220"/>
      <c r="AGM114" s="220"/>
      <c r="AGN114" s="220"/>
      <c r="AGO114" s="220"/>
      <c r="AGP114" s="220"/>
      <c r="AGQ114" s="220"/>
      <c r="AGR114" s="220"/>
      <c r="AGS114" s="220"/>
      <c r="AGT114" s="220"/>
      <c r="AGU114" s="220"/>
      <c r="AGV114" s="220"/>
      <c r="AGW114" s="220"/>
      <c r="AGX114" s="220"/>
      <c r="AGY114" s="220"/>
      <c r="AGZ114" s="220"/>
      <c r="AHA114" s="220"/>
      <c r="AHB114" s="220"/>
      <c r="AHC114" s="220"/>
      <c r="AHD114" s="220"/>
      <c r="AHE114" s="220"/>
      <c r="AHF114" s="220"/>
      <c r="AHG114" s="220"/>
      <c r="AHH114" s="220"/>
      <c r="AHI114" s="220"/>
      <c r="AHJ114" s="220"/>
      <c r="AHK114" s="220"/>
      <c r="AHL114" s="220"/>
      <c r="AHM114" s="220"/>
      <c r="AHN114" s="220"/>
      <c r="AHO114" s="220"/>
      <c r="AHP114" s="220"/>
      <c r="AHQ114" s="220"/>
      <c r="AHR114" s="220"/>
      <c r="AHS114" s="220"/>
      <c r="AHT114" s="220"/>
      <c r="AHU114" s="220"/>
      <c r="AHV114" s="220"/>
      <c r="AHW114" s="220"/>
      <c r="AHX114" s="220"/>
      <c r="AHY114" s="220"/>
      <c r="AHZ114" s="220"/>
      <c r="AIA114" s="220"/>
      <c r="AIB114" s="220"/>
      <c r="AIC114" s="220"/>
      <c r="AID114" s="220"/>
      <c r="AIE114" s="220"/>
      <c r="AIF114" s="220"/>
      <c r="AIG114" s="220"/>
      <c r="AIH114" s="220"/>
      <c r="AII114" s="220"/>
      <c r="AIJ114" s="220"/>
      <c r="AIK114" s="220"/>
      <c r="AIL114" s="220"/>
      <c r="AIM114" s="220"/>
      <c r="AIN114" s="220"/>
      <c r="AIO114" s="220"/>
      <c r="AIP114" s="220"/>
      <c r="AIQ114" s="220"/>
      <c r="AIR114" s="220"/>
      <c r="AIS114" s="220"/>
      <c r="AIT114" s="220"/>
      <c r="AIU114" s="220"/>
      <c r="AIV114" s="220"/>
      <c r="AIW114" s="220"/>
      <c r="AIX114" s="220"/>
      <c r="AIY114" s="220"/>
      <c r="AIZ114" s="220"/>
      <c r="AJA114" s="220"/>
      <c r="AJB114" s="220"/>
      <c r="AJC114" s="220"/>
      <c r="AJD114" s="220"/>
      <c r="AJE114" s="220"/>
      <c r="AJF114" s="220"/>
      <c r="AJG114" s="220"/>
      <c r="AJH114" s="220"/>
      <c r="AJI114" s="220"/>
      <c r="AJJ114" s="220"/>
      <c r="AJK114" s="220"/>
      <c r="AJL114" s="220"/>
      <c r="AJM114" s="220"/>
      <c r="AJN114" s="220"/>
      <c r="AJO114" s="220"/>
      <c r="AJP114" s="220"/>
      <c r="AJQ114" s="220"/>
      <c r="AJR114" s="220"/>
      <c r="AJS114" s="220"/>
      <c r="AJT114" s="220"/>
      <c r="AJU114" s="220"/>
      <c r="AJV114" s="220"/>
      <c r="AJW114" s="220"/>
      <c r="AJX114" s="220"/>
      <c r="AJY114" s="220"/>
      <c r="AJZ114" s="220"/>
      <c r="AKA114" s="220"/>
      <c r="AKB114" s="220"/>
      <c r="AKC114" s="220"/>
      <c r="AKD114" s="220"/>
      <c r="AKE114" s="220"/>
      <c r="AKF114" s="220"/>
      <c r="AKG114" s="220"/>
      <c r="AKH114" s="220"/>
      <c r="AKI114" s="220"/>
      <c r="AKJ114" s="220"/>
      <c r="AKK114" s="220"/>
      <c r="AKL114" s="220"/>
      <c r="AKM114" s="220"/>
      <c r="AKN114" s="220"/>
      <c r="AKO114" s="220"/>
      <c r="AKP114" s="220"/>
      <c r="AKQ114" s="220"/>
      <c r="AKR114" s="220"/>
      <c r="AKS114" s="220"/>
      <c r="AKT114" s="220"/>
      <c r="AKU114" s="220"/>
      <c r="AKV114" s="220"/>
      <c r="AKW114" s="220"/>
      <c r="AKX114" s="220"/>
      <c r="AKY114" s="220"/>
      <c r="AKZ114" s="220"/>
      <c r="ALA114" s="220"/>
      <c r="ALB114" s="220"/>
      <c r="ALC114" s="220"/>
      <c r="ALD114" s="220"/>
      <c r="ALE114" s="220"/>
      <c r="ALF114" s="220"/>
      <c r="ALG114" s="220"/>
      <c r="ALH114" s="220"/>
      <c r="ALI114" s="220"/>
      <c r="ALJ114" s="220"/>
      <c r="ALK114" s="220"/>
      <c r="ALL114" s="220"/>
      <c r="ALM114" s="220"/>
      <c r="ALN114" s="220"/>
      <c r="ALO114" s="220"/>
      <c r="ALP114" s="220"/>
      <c r="ALQ114" s="220"/>
      <c r="ALR114" s="220"/>
      <c r="ALS114" s="220"/>
      <c r="ALT114" s="220"/>
      <c r="ALU114" s="220"/>
      <c r="ALV114" s="220"/>
      <c r="ALW114" s="220"/>
      <c r="ALX114" s="220"/>
      <c r="ALY114" s="220"/>
      <c r="ALZ114" s="220"/>
      <c r="AMA114" s="220"/>
      <c r="AMB114" s="220"/>
      <c r="AMC114" s="220"/>
      <c r="AMD114" s="220"/>
      <c r="AME114" s="220"/>
      <c r="AMF114" s="220"/>
      <c r="AMG114" s="220"/>
      <c r="AMH114" s="220"/>
      <c r="AMI114" s="220"/>
      <c r="AMJ114" s="220"/>
      <c r="AMK114" s="220"/>
      <c r="AML114" s="220"/>
      <c r="AMM114" s="220"/>
      <c r="AMN114" s="220"/>
      <c r="AMO114" s="220"/>
      <c r="AMP114" s="220"/>
      <c r="AMQ114" s="220"/>
      <c r="AMR114" s="220"/>
      <c r="AMS114" s="220"/>
      <c r="AMT114" s="220"/>
      <c r="AMU114" s="220"/>
      <c r="AMV114" s="220"/>
      <c r="AMW114" s="220"/>
      <c r="AMX114" s="220"/>
      <c r="AMY114" s="220"/>
      <c r="AMZ114" s="220"/>
      <c r="ANA114" s="220"/>
      <c r="ANB114" s="220"/>
      <c r="ANC114" s="220"/>
      <c r="AND114" s="220"/>
      <c r="ANE114" s="220"/>
      <c r="ANF114" s="220"/>
      <c r="ANG114" s="220"/>
      <c r="ANH114" s="220"/>
      <c r="ANI114" s="220"/>
      <c r="ANJ114" s="220"/>
      <c r="ANK114" s="220"/>
      <c r="ANL114" s="220"/>
      <c r="ANM114" s="220"/>
      <c r="ANN114" s="220"/>
      <c r="ANO114" s="220"/>
      <c r="ANP114" s="220"/>
      <c r="ANQ114" s="220"/>
      <c r="ANR114" s="220"/>
      <c r="ANS114" s="220"/>
      <c r="ANT114" s="220"/>
      <c r="ANU114" s="220"/>
      <c r="ANV114" s="220"/>
      <c r="ANW114" s="220"/>
      <c r="ANX114" s="220"/>
      <c r="ANY114" s="220"/>
      <c r="ANZ114" s="220"/>
      <c r="AOA114" s="220"/>
      <c r="AOB114" s="220"/>
      <c r="AOC114" s="220"/>
      <c r="AOD114" s="220"/>
      <c r="AOE114" s="220"/>
      <c r="AOF114" s="220"/>
      <c r="AOG114" s="220"/>
      <c r="AOH114" s="220"/>
      <c r="AOI114" s="220"/>
      <c r="AOJ114" s="220"/>
      <c r="AOK114" s="220"/>
      <c r="AOL114" s="220"/>
      <c r="AOM114" s="220"/>
      <c r="AON114" s="220"/>
      <c r="AOO114" s="220"/>
      <c r="AOP114" s="220"/>
      <c r="AOQ114" s="220"/>
      <c r="AOR114" s="220"/>
      <c r="AOS114" s="220"/>
      <c r="AOT114" s="220"/>
      <c r="AOU114" s="220"/>
      <c r="AOV114" s="220"/>
      <c r="AOW114" s="220"/>
      <c r="AOX114" s="220"/>
      <c r="AOY114" s="220"/>
      <c r="AOZ114" s="220"/>
      <c r="APA114" s="220"/>
      <c r="APB114" s="220"/>
      <c r="APC114" s="220"/>
      <c r="APD114" s="220"/>
      <c r="APE114" s="220"/>
      <c r="APF114" s="220"/>
      <c r="APG114" s="220"/>
      <c r="APH114" s="220"/>
      <c r="API114" s="220"/>
      <c r="APJ114" s="220"/>
      <c r="APK114" s="220"/>
      <c r="APL114" s="220"/>
      <c r="APM114" s="220"/>
      <c r="APN114" s="220"/>
      <c r="APO114" s="220"/>
      <c r="APP114" s="220"/>
      <c r="APQ114" s="220"/>
      <c r="APR114" s="220"/>
      <c r="APS114" s="220"/>
      <c r="APT114" s="220"/>
      <c r="APU114" s="220"/>
      <c r="APV114" s="220"/>
      <c r="APW114" s="220"/>
      <c r="APX114" s="220"/>
      <c r="APY114" s="220"/>
      <c r="APZ114" s="220"/>
      <c r="AQA114" s="220"/>
      <c r="AQB114" s="220"/>
      <c r="AQC114" s="220"/>
      <c r="AQD114" s="220"/>
      <c r="AQE114" s="220"/>
      <c r="AQF114" s="220"/>
      <c r="AQG114" s="220"/>
      <c r="AQH114" s="220"/>
      <c r="AQI114" s="220"/>
      <c r="AQJ114" s="220"/>
      <c r="AQK114" s="220"/>
      <c r="AQL114" s="220"/>
      <c r="AQM114" s="220"/>
      <c r="AQN114" s="220"/>
      <c r="AQO114" s="220"/>
      <c r="AQP114" s="220"/>
      <c r="AQQ114" s="220"/>
      <c r="AQR114" s="220"/>
      <c r="AQS114" s="220"/>
      <c r="AQT114" s="220"/>
      <c r="AQU114" s="220"/>
      <c r="AQV114" s="220"/>
      <c r="AQW114" s="220"/>
      <c r="AQX114" s="220"/>
      <c r="AQY114" s="220"/>
      <c r="AQZ114" s="220"/>
      <c r="ARA114" s="220"/>
      <c r="ARB114" s="220"/>
      <c r="ARC114" s="220"/>
      <c r="ARD114" s="220"/>
      <c r="ARE114" s="220"/>
      <c r="ARF114" s="220"/>
      <c r="ARG114" s="220"/>
      <c r="ARH114" s="220"/>
      <c r="ARI114" s="220"/>
      <c r="ARJ114" s="220"/>
      <c r="ARK114" s="220"/>
      <c r="ARL114" s="220"/>
      <c r="ARM114" s="220"/>
      <c r="ARN114" s="220"/>
      <c r="ARO114" s="220"/>
      <c r="ARP114" s="220"/>
      <c r="ARQ114" s="220"/>
      <c r="ARR114" s="220"/>
      <c r="ARS114" s="220"/>
      <c r="ART114" s="220"/>
      <c r="ARU114" s="220"/>
      <c r="ARV114" s="220"/>
      <c r="ARW114" s="220"/>
      <c r="ARX114" s="220"/>
      <c r="ARY114" s="220"/>
      <c r="ARZ114" s="220"/>
      <c r="ASA114" s="220"/>
      <c r="ASB114" s="220"/>
      <c r="ASC114" s="220"/>
      <c r="ASD114" s="220"/>
      <c r="ASE114" s="220"/>
      <c r="ASF114" s="220"/>
      <c r="ASG114" s="220"/>
      <c r="ASH114" s="220"/>
      <c r="ASI114" s="220"/>
      <c r="ASJ114" s="220"/>
      <c r="ASK114" s="220"/>
      <c r="ASL114" s="220"/>
      <c r="ASM114" s="220"/>
      <c r="ASN114" s="220"/>
      <c r="ASO114" s="220"/>
      <c r="ASP114" s="220"/>
      <c r="ASQ114" s="220"/>
      <c r="ASR114" s="220"/>
      <c r="ASS114" s="220"/>
      <c r="AST114" s="220"/>
      <c r="ASU114" s="220"/>
      <c r="ASV114" s="220"/>
      <c r="ASW114" s="220"/>
      <c r="ASX114" s="220"/>
      <c r="ASY114" s="220"/>
      <c r="ASZ114" s="220"/>
      <c r="ATA114" s="220"/>
      <c r="ATB114" s="220"/>
      <c r="ATC114" s="220"/>
      <c r="ATD114" s="220"/>
      <c r="ATE114" s="220"/>
      <c r="ATF114" s="220"/>
      <c r="ATG114" s="220"/>
      <c r="ATH114" s="220"/>
      <c r="ATI114" s="220"/>
    </row>
    <row r="115" spans="2:1205" s="405" customFormat="1" ht="12.75" x14ac:dyDescent="0.15">
      <c r="B115" s="1001"/>
      <c r="C115" s="983"/>
      <c r="D115" s="406"/>
      <c r="E115" s="406"/>
      <c r="F115" s="406"/>
      <c r="G115" s="406"/>
      <c r="H115" s="1006"/>
      <c r="I115" s="974"/>
      <c r="J115" s="399"/>
      <c r="K115" s="399"/>
      <c r="L115" s="399"/>
      <c r="M115" s="399"/>
      <c r="N115" s="962"/>
      <c r="O115" s="959"/>
      <c r="P115" s="399"/>
      <c r="Q115" s="399"/>
      <c r="R115" s="399"/>
      <c r="S115" s="399"/>
      <c r="T115" s="962"/>
      <c r="U115" s="959"/>
      <c r="V115" s="399"/>
      <c r="W115" s="399"/>
      <c r="X115" s="399"/>
      <c r="Y115" s="399"/>
      <c r="Z115" s="1040"/>
      <c r="AA115" s="1043"/>
      <c r="AB115" s="1035"/>
      <c r="AC115" s="1035"/>
      <c r="AD115" s="1035"/>
      <c r="AE115" s="1035"/>
      <c r="AF115" s="1035"/>
      <c r="AG115" s="1035"/>
      <c r="AH115" s="1035"/>
      <c r="AI115" s="1035"/>
      <c r="AJ115" s="1035"/>
      <c r="AK115" s="407"/>
      <c r="AL115" s="408"/>
      <c r="AM115" s="1035"/>
      <c r="AN115" s="407"/>
      <c r="AO115" s="408"/>
      <c r="AP115" s="1035"/>
      <c r="AQ115" s="550">
        <v>32302165</v>
      </c>
      <c r="AR115" s="403" t="s">
        <v>2124</v>
      </c>
      <c r="AS115" s="1013"/>
      <c r="AT115" s="1013"/>
      <c r="AU115" s="402">
        <v>33917273</v>
      </c>
      <c r="AV115" s="403" t="s">
        <v>2124</v>
      </c>
      <c r="AW115" s="1013"/>
      <c r="AX115" s="1013"/>
      <c r="AY115" s="402">
        <v>35613137</v>
      </c>
      <c r="AZ115" s="403" t="s">
        <v>2124</v>
      </c>
      <c r="BA115" s="1013"/>
      <c r="BB115" s="1013"/>
      <c r="BC115" s="402">
        <v>37393794</v>
      </c>
      <c r="BD115" s="403" t="s">
        <v>2124</v>
      </c>
      <c r="BE115" s="1013"/>
      <c r="BF115" s="1022"/>
      <c r="BG115" s="402"/>
      <c r="BH115" s="403" t="s">
        <v>2124</v>
      </c>
      <c r="BI115" s="1013"/>
      <c r="BJ115" s="1013"/>
      <c r="BK115" s="404"/>
      <c r="BL115" s="220"/>
      <c r="BM115" s="220"/>
      <c r="BN115" s="220"/>
      <c r="BO115" s="220"/>
      <c r="BP115" s="220"/>
      <c r="BQ115" s="220"/>
      <c r="BR115" s="220"/>
      <c r="BS115" s="220"/>
      <c r="BT115" s="220"/>
      <c r="BU115" s="220"/>
      <c r="BV115" s="220"/>
      <c r="BW115" s="220"/>
      <c r="BX115" s="220"/>
      <c r="BY115" s="220"/>
      <c r="BZ115" s="220"/>
      <c r="CA115" s="220"/>
      <c r="CB115" s="220"/>
      <c r="CC115" s="220"/>
      <c r="CD115" s="220"/>
      <c r="CE115" s="220"/>
      <c r="CF115" s="220"/>
      <c r="CG115" s="220"/>
      <c r="CH115" s="220"/>
      <c r="CI115" s="220"/>
      <c r="CJ115" s="220"/>
      <c r="CK115" s="220"/>
      <c r="CL115" s="220"/>
      <c r="CM115" s="220"/>
      <c r="CN115" s="220"/>
      <c r="CO115" s="220"/>
      <c r="CP115" s="220"/>
      <c r="CQ115" s="220"/>
      <c r="CR115" s="220"/>
      <c r="CS115" s="220"/>
      <c r="CT115" s="220"/>
      <c r="CU115" s="220"/>
      <c r="CV115" s="220"/>
      <c r="CW115" s="220"/>
      <c r="CX115" s="220"/>
      <c r="CY115" s="220"/>
      <c r="CZ115" s="220"/>
      <c r="DA115" s="220"/>
      <c r="DB115" s="220"/>
      <c r="DC115" s="220"/>
      <c r="DD115" s="220"/>
      <c r="DE115" s="220"/>
      <c r="DF115" s="220"/>
      <c r="DG115" s="220"/>
      <c r="DH115" s="220"/>
      <c r="DI115" s="220"/>
      <c r="DJ115" s="220"/>
      <c r="DK115" s="220"/>
      <c r="DL115" s="220"/>
      <c r="DM115" s="220"/>
      <c r="DN115" s="220"/>
      <c r="DO115" s="220"/>
      <c r="DP115" s="220"/>
      <c r="DQ115" s="220"/>
      <c r="DR115" s="220"/>
      <c r="DS115" s="220"/>
      <c r="DT115" s="220"/>
      <c r="DU115" s="220"/>
      <c r="DV115" s="220"/>
      <c r="DW115" s="220"/>
      <c r="DX115" s="220"/>
      <c r="DY115" s="220"/>
      <c r="DZ115" s="220"/>
      <c r="EA115" s="220"/>
      <c r="EB115" s="220"/>
      <c r="EC115" s="220"/>
      <c r="ED115" s="220"/>
      <c r="EE115" s="220"/>
      <c r="EF115" s="220"/>
      <c r="EG115" s="220"/>
      <c r="EH115" s="220"/>
      <c r="EI115" s="220"/>
      <c r="EJ115" s="220"/>
      <c r="EK115" s="220"/>
      <c r="EL115" s="220"/>
      <c r="EM115" s="220"/>
      <c r="EN115" s="220"/>
      <c r="EO115" s="220"/>
      <c r="EP115" s="220"/>
      <c r="EQ115" s="220"/>
      <c r="ER115" s="220"/>
      <c r="ES115" s="220"/>
      <c r="ET115" s="220"/>
      <c r="EU115" s="220"/>
      <c r="EV115" s="220"/>
      <c r="EW115" s="220"/>
      <c r="EX115" s="220"/>
      <c r="EY115" s="220"/>
      <c r="EZ115" s="220"/>
      <c r="FA115" s="220"/>
      <c r="FB115" s="220"/>
      <c r="FC115" s="220"/>
      <c r="FD115" s="220"/>
      <c r="FE115" s="220"/>
      <c r="FF115" s="220"/>
      <c r="FG115" s="220"/>
      <c r="FH115" s="220"/>
      <c r="FI115" s="220"/>
      <c r="FJ115" s="220"/>
      <c r="FK115" s="220"/>
      <c r="FL115" s="220"/>
      <c r="FM115" s="220"/>
      <c r="FN115" s="220"/>
      <c r="FO115" s="220"/>
      <c r="FP115" s="220"/>
      <c r="FQ115" s="220"/>
      <c r="FR115" s="220"/>
      <c r="FS115" s="220"/>
      <c r="FT115" s="220"/>
      <c r="FU115" s="220"/>
      <c r="FV115" s="220"/>
      <c r="FW115" s="220"/>
      <c r="FX115" s="220"/>
      <c r="FY115" s="220"/>
      <c r="FZ115" s="220"/>
      <c r="GA115" s="220"/>
      <c r="GB115" s="220"/>
      <c r="GC115" s="220"/>
      <c r="GD115" s="220"/>
      <c r="GE115" s="220"/>
      <c r="GF115" s="220"/>
      <c r="GG115" s="220"/>
      <c r="GH115" s="220"/>
      <c r="GI115" s="220"/>
      <c r="GJ115" s="220"/>
      <c r="GK115" s="220"/>
      <c r="GL115" s="220"/>
      <c r="GM115" s="220"/>
      <c r="GN115" s="220"/>
      <c r="GO115" s="220"/>
      <c r="GP115" s="220"/>
      <c r="GQ115" s="220"/>
      <c r="GR115" s="220"/>
      <c r="GS115" s="220"/>
      <c r="GT115" s="220"/>
      <c r="GU115" s="220"/>
      <c r="GV115" s="220"/>
      <c r="GW115" s="220"/>
      <c r="GX115" s="220"/>
      <c r="GY115" s="220"/>
      <c r="GZ115" s="220"/>
      <c r="HA115" s="220"/>
      <c r="HB115" s="220"/>
      <c r="HC115" s="220"/>
      <c r="HD115" s="220"/>
      <c r="HE115" s="220"/>
      <c r="HF115" s="220"/>
      <c r="HG115" s="220"/>
      <c r="HH115" s="220"/>
      <c r="HI115" s="220"/>
      <c r="HJ115" s="220"/>
      <c r="HK115" s="220"/>
      <c r="HL115" s="220"/>
      <c r="HM115" s="220"/>
      <c r="HN115" s="220"/>
      <c r="HO115" s="220"/>
      <c r="HP115" s="220"/>
      <c r="HQ115" s="220"/>
      <c r="HR115" s="220"/>
      <c r="HS115" s="220"/>
      <c r="HT115" s="220"/>
      <c r="HU115" s="220"/>
      <c r="HV115" s="220"/>
      <c r="HW115" s="220"/>
      <c r="HX115" s="220"/>
      <c r="HY115" s="220"/>
      <c r="HZ115" s="220"/>
      <c r="IA115" s="220"/>
      <c r="IB115" s="220"/>
      <c r="IC115" s="220"/>
      <c r="ID115" s="220"/>
      <c r="IE115" s="220"/>
      <c r="IF115" s="220"/>
      <c r="IG115" s="220"/>
      <c r="IH115" s="220"/>
      <c r="II115" s="220"/>
      <c r="IJ115" s="220"/>
      <c r="IK115" s="220"/>
      <c r="IL115" s="220"/>
      <c r="IM115" s="220"/>
      <c r="IN115" s="220"/>
      <c r="IO115" s="220"/>
      <c r="IP115" s="220"/>
      <c r="IQ115" s="220"/>
      <c r="IR115" s="220"/>
      <c r="IS115" s="220"/>
      <c r="IT115" s="220"/>
      <c r="IU115" s="220"/>
      <c r="IV115" s="220"/>
      <c r="IW115" s="220"/>
      <c r="IX115" s="220"/>
      <c r="IY115" s="220"/>
      <c r="IZ115" s="220"/>
      <c r="JA115" s="220"/>
      <c r="JB115" s="220"/>
      <c r="JC115" s="220"/>
      <c r="JD115" s="220"/>
      <c r="JE115" s="220"/>
      <c r="JF115" s="220"/>
      <c r="JG115" s="220"/>
      <c r="JH115" s="220"/>
      <c r="JI115" s="220"/>
      <c r="JJ115" s="220"/>
      <c r="JK115" s="220"/>
      <c r="JL115" s="220"/>
      <c r="JM115" s="220"/>
      <c r="JN115" s="220"/>
      <c r="JO115" s="220"/>
      <c r="JP115" s="220"/>
      <c r="JQ115" s="220"/>
      <c r="JR115" s="220"/>
      <c r="JS115" s="220"/>
      <c r="JT115" s="220"/>
      <c r="JU115" s="220"/>
      <c r="JV115" s="220"/>
      <c r="JW115" s="220"/>
      <c r="JX115" s="220"/>
      <c r="JY115" s="220"/>
      <c r="JZ115" s="220"/>
      <c r="KA115" s="220"/>
      <c r="KB115" s="220"/>
      <c r="KC115" s="220"/>
      <c r="KD115" s="220"/>
      <c r="KE115" s="220"/>
      <c r="KF115" s="220"/>
      <c r="KG115" s="220"/>
      <c r="KH115" s="220"/>
      <c r="KI115" s="220"/>
      <c r="KJ115" s="220"/>
      <c r="KK115" s="220"/>
      <c r="KL115" s="220"/>
      <c r="KM115" s="220"/>
      <c r="KN115" s="220"/>
      <c r="KO115" s="220"/>
      <c r="KP115" s="220"/>
      <c r="KQ115" s="220"/>
      <c r="KR115" s="220"/>
      <c r="KS115" s="220"/>
      <c r="KT115" s="220"/>
      <c r="KU115" s="220"/>
      <c r="KV115" s="220"/>
      <c r="KW115" s="220"/>
      <c r="KX115" s="220"/>
      <c r="KY115" s="220"/>
      <c r="KZ115" s="220"/>
      <c r="LA115" s="220"/>
      <c r="LB115" s="220"/>
      <c r="LC115" s="220"/>
      <c r="LD115" s="220"/>
      <c r="LE115" s="220"/>
      <c r="LF115" s="220"/>
      <c r="LG115" s="220"/>
      <c r="LH115" s="220"/>
      <c r="LI115" s="220"/>
      <c r="LJ115" s="220"/>
      <c r="LK115" s="220"/>
      <c r="LL115" s="220"/>
      <c r="LM115" s="220"/>
      <c r="LN115" s="220"/>
      <c r="LO115" s="220"/>
      <c r="LP115" s="220"/>
      <c r="LQ115" s="220"/>
      <c r="LR115" s="220"/>
      <c r="LS115" s="220"/>
      <c r="LT115" s="220"/>
      <c r="LU115" s="220"/>
      <c r="LV115" s="220"/>
      <c r="LW115" s="220"/>
      <c r="LX115" s="220"/>
      <c r="LY115" s="220"/>
      <c r="LZ115" s="220"/>
      <c r="MA115" s="220"/>
      <c r="MB115" s="220"/>
      <c r="MC115" s="220"/>
      <c r="MD115" s="220"/>
      <c r="ME115" s="220"/>
      <c r="MF115" s="220"/>
      <c r="MG115" s="220"/>
      <c r="MH115" s="220"/>
      <c r="MI115" s="220"/>
      <c r="MJ115" s="220"/>
      <c r="MK115" s="220"/>
      <c r="ML115" s="220"/>
      <c r="MM115" s="220"/>
      <c r="MN115" s="220"/>
      <c r="MO115" s="220"/>
      <c r="MP115" s="220"/>
      <c r="MQ115" s="220"/>
      <c r="MR115" s="220"/>
      <c r="MS115" s="220"/>
      <c r="MT115" s="220"/>
      <c r="MU115" s="220"/>
      <c r="MV115" s="220"/>
      <c r="MW115" s="220"/>
      <c r="MX115" s="220"/>
      <c r="MY115" s="220"/>
      <c r="MZ115" s="220"/>
      <c r="NA115" s="220"/>
      <c r="NB115" s="220"/>
      <c r="NC115" s="220"/>
      <c r="ND115" s="220"/>
      <c r="NE115" s="220"/>
      <c r="NF115" s="220"/>
      <c r="NG115" s="220"/>
      <c r="NH115" s="220"/>
      <c r="NI115" s="220"/>
      <c r="NJ115" s="220"/>
      <c r="NK115" s="220"/>
      <c r="NL115" s="220"/>
      <c r="NM115" s="220"/>
      <c r="NN115" s="220"/>
      <c r="NO115" s="220"/>
      <c r="NP115" s="220"/>
      <c r="NQ115" s="220"/>
      <c r="NR115" s="220"/>
      <c r="NS115" s="220"/>
      <c r="NT115" s="220"/>
      <c r="NU115" s="220"/>
      <c r="NV115" s="220"/>
      <c r="NW115" s="220"/>
      <c r="NX115" s="220"/>
      <c r="NY115" s="220"/>
      <c r="NZ115" s="220"/>
      <c r="OA115" s="220"/>
      <c r="OB115" s="220"/>
      <c r="OC115" s="220"/>
      <c r="OD115" s="220"/>
      <c r="OE115" s="220"/>
      <c r="OF115" s="220"/>
      <c r="OG115" s="220"/>
      <c r="OH115" s="220"/>
      <c r="OI115" s="220"/>
      <c r="OJ115" s="220"/>
      <c r="OK115" s="220"/>
      <c r="OL115" s="220"/>
      <c r="OM115" s="220"/>
      <c r="ON115" s="220"/>
      <c r="OO115" s="220"/>
      <c r="OP115" s="220"/>
      <c r="OQ115" s="220"/>
      <c r="OR115" s="220"/>
      <c r="OS115" s="220"/>
      <c r="OT115" s="220"/>
      <c r="OU115" s="220"/>
      <c r="OV115" s="220"/>
      <c r="OW115" s="220"/>
      <c r="OX115" s="220"/>
      <c r="OY115" s="220"/>
      <c r="OZ115" s="220"/>
      <c r="PA115" s="220"/>
      <c r="PB115" s="220"/>
      <c r="PC115" s="220"/>
      <c r="PD115" s="220"/>
      <c r="PE115" s="220"/>
      <c r="PF115" s="220"/>
      <c r="PG115" s="220"/>
      <c r="PH115" s="220"/>
      <c r="PI115" s="220"/>
      <c r="PJ115" s="220"/>
      <c r="PK115" s="220"/>
      <c r="PL115" s="220"/>
      <c r="PM115" s="220"/>
      <c r="PN115" s="220"/>
      <c r="PO115" s="220"/>
      <c r="PP115" s="220"/>
      <c r="PQ115" s="220"/>
      <c r="PR115" s="220"/>
      <c r="PS115" s="220"/>
      <c r="PT115" s="220"/>
      <c r="PU115" s="220"/>
      <c r="PV115" s="220"/>
      <c r="PW115" s="220"/>
      <c r="PX115" s="220"/>
      <c r="PY115" s="220"/>
      <c r="PZ115" s="220"/>
      <c r="QA115" s="220"/>
      <c r="QB115" s="220"/>
      <c r="QC115" s="220"/>
      <c r="QD115" s="220"/>
      <c r="QE115" s="220"/>
      <c r="QF115" s="220"/>
      <c r="QG115" s="220"/>
      <c r="QH115" s="220"/>
      <c r="QI115" s="220"/>
      <c r="QJ115" s="220"/>
      <c r="QK115" s="220"/>
      <c r="QL115" s="220"/>
      <c r="QM115" s="220"/>
      <c r="QN115" s="220"/>
      <c r="QO115" s="220"/>
      <c r="QP115" s="220"/>
      <c r="QQ115" s="220"/>
      <c r="QR115" s="220"/>
      <c r="QS115" s="220"/>
      <c r="QT115" s="220"/>
      <c r="QU115" s="220"/>
      <c r="QV115" s="220"/>
      <c r="QW115" s="220"/>
      <c r="QX115" s="220"/>
      <c r="QY115" s="220"/>
      <c r="QZ115" s="220"/>
      <c r="RA115" s="220"/>
      <c r="RB115" s="220"/>
      <c r="RC115" s="220"/>
      <c r="RD115" s="220"/>
      <c r="RE115" s="220"/>
      <c r="RF115" s="220"/>
      <c r="RG115" s="220"/>
      <c r="RH115" s="220"/>
      <c r="RI115" s="220"/>
      <c r="RJ115" s="220"/>
      <c r="RK115" s="220"/>
      <c r="RL115" s="220"/>
      <c r="RM115" s="220"/>
      <c r="RN115" s="220"/>
      <c r="RO115" s="220"/>
      <c r="RP115" s="220"/>
      <c r="RQ115" s="220"/>
      <c r="RR115" s="220"/>
      <c r="RS115" s="220"/>
      <c r="RT115" s="220"/>
      <c r="RU115" s="220"/>
      <c r="RV115" s="220"/>
      <c r="RW115" s="220"/>
      <c r="RX115" s="220"/>
      <c r="RY115" s="220"/>
      <c r="RZ115" s="220"/>
      <c r="SA115" s="220"/>
      <c r="SB115" s="220"/>
      <c r="SC115" s="220"/>
      <c r="SD115" s="220"/>
      <c r="SE115" s="220"/>
      <c r="SF115" s="220"/>
      <c r="SG115" s="220"/>
      <c r="SH115" s="220"/>
      <c r="SI115" s="220"/>
      <c r="SJ115" s="220"/>
      <c r="SK115" s="220"/>
      <c r="SL115" s="220"/>
      <c r="SM115" s="220"/>
      <c r="SN115" s="220"/>
      <c r="SO115" s="220"/>
      <c r="SP115" s="220"/>
      <c r="SQ115" s="220"/>
      <c r="SR115" s="220"/>
      <c r="SS115" s="220"/>
      <c r="ST115" s="220"/>
      <c r="SU115" s="220"/>
      <c r="SV115" s="220"/>
      <c r="SW115" s="220"/>
      <c r="SX115" s="220"/>
      <c r="SY115" s="220"/>
      <c r="SZ115" s="220"/>
      <c r="TA115" s="220"/>
      <c r="TB115" s="220"/>
      <c r="TC115" s="220"/>
      <c r="TD115" s="220"/>
      <c r="TE115" s="220"/>
      <c r="TF115" s="220"/>
      <c r="TG115" s="220"/>
      <c r="TH115" s="220"/>
      <c r="TI115" s="220"/>
      <c r="TJ115" s="220"/>
      <c r="TK115" s="220"/>
      <c r="TL115" s="220"/>
      <c r="TM115" s="220"/>
      <c r="TN115" s="220"/>
      <c r="TO115" s="220"/>
      <c r="TP115" s="220"/>
      <c r="TQ115" s="220"/>
      <c r="TR115" s="220"/>
      <c r="TS115" s="220"/>
      <c r="TT115" s="220"/>
      <c r="TU115" s="220"/>
      <c r="TV115" s="220"/>
      <c r="TW115" s="220"/>
      <c r="TX115" s="220"/>
      <c r="TY115" s="220"/>
      <c r="TZ115" s="220"/>
      <c r="UA115" s="220"/>
      <c r="UB115" s="220"/>
      <c r="UC115" s="220"/>
      <c r="UD115" s="220"/>
      <c r="UE115" s="220"/>
      <c r="UF115" s="220"/>
      <c r="UG115" s="220"/>
      <c r="UH115" s="220"/>
      <c r="UI115" s="220"/>
      <c r="UJ115" s="220"/>
      <c r="UK115" s="220"/>
      <c r="UL115" s="220"/>
      <c r="UM115" s="220"/>
      <c r="UN115" s="220"/>
      <c r="UO115" s="220"/>
      <c r="UP115" s="220"/>
      <c r="UQ115" s="220"/>
      <c r="UR115" s="220"/>
      <c r="US115" s="220"/>
      <c r="UT115" s="220"/>
      <c r="UU115" s="220"/>
      <c r="UV115" s="220"/>
      <c r="UW115" s="220"/>
      <c r="UX115" s="220"/>
      <c r="UY115" s="220"/>
      <c r="UZ115" s="220"/>
      <c r="VA115" s="220"/>
      <c r="VB115" s="220"/>
      <c r="VC115" s="220"/>
      <c r="VD115" s="220"/>
      <c r="VE115" s="220"/>
      <c r="VF115" s="220"/>
      <c r="VG115" s="220"/>
      <c r="VH115" s="220"/>
      <c r="VI115" s="220"/>
      <c r="VJ115" s="220"/>
      <c r="VK115" s="220"/>
      <c r="VL115" s="220"/>
      <c r="VM115" s="220"/>
      <c r="VN115" s="220"/>
      <c r="VO115" s="220"/>
      <c r="VP115" s="220"/>
      <c r="VQ115" s="220"/>
      <c r="VR115" s="220"/>
      <c r="VS115" s="220"/>
      <c r="VT115" s="220"/>
      <c r="VU115" s="220"/>
      <c r="VV115" s="220"/>
      <c r="VW115" s="220"/>
      <c r="VX115" s="220"/>
      <c r="VY115" s="220"/>
      <c r="VZ115" s="220"/>
      <c r="WA115" s="220"/>
      <c r="WB115" s="220"/>
      <c r="WC115" s="220"/>
      <c r="WD115" s="220"/>
      <c r="WE115" s="220"/>
      <c r="WF115" s="220"/>
      <c r="WG115" s="220"/>
      <c r="WH115" s="220"/>
      <c r="WI115" s="220"/>
      <c r="WJ115" s="220"/>
      <c r="WK115" s="220"/>
      <c r="WL115" s="220"/>
      <c r="WM115" s="220"/>
      <c r="WN115" s="220"/>
      <c r="WO115" s="220"/>
      <c r="WP115" s="220"/>
      <c r="WQ115" s="220"/>
      <c r="WR115" s="220"/>
      <c r="WS115" s="220"/>
      <c r="WT115" s="220"/>
      <c r="WU115" s="220"/>
      <c r="WV115" s="220"/>
      <c r="WW115" s="220"/>
      <c r="WX115" s="220"/>
      <c r="WY115" s="220"/>
      <c r="WZ115" s="220"/>
      <c r="XA115" s="220"/>
      <c r="XB115" s="220"/>
      <c r="XC115" s="220"/>
      <c r="XD115" s="220"/>
      <c r="XE115" s="220"/>
      <c r="XF115" s="220"/>
      <c r="XG115" s="220"/>
      <c r="XH115" s="220"/>
      <c r="XI115" s="220"/>
      <c r="XJ115" s="220"/>
      <c r="XK115" s="220"/>
      <c r="XL115" s="220"/>
      <c r="XM115" s="220"/>
      <c r="XN115" s="220"/>
      <c r="XO115" s="220"/>
      <c r="XP115" s="220"/>
      <c r="XQ115" s="220"/>
      <c r="XR115" s="220"/>
      <c r="XS115" s="220"/>
      <c r="XT115" s="220"/>
      <c r="XU115" s="220"/>
      <c r="XV115" s="220"/>
      <c r="XW115" s="220"/>
      <c r="XX115" s="220"/>
      <c r="XY115" s="220"/>
      <c r="XZ115" s="220"/>
      <c r="YA115" s="220"/>
      <c r="YB115" s="220"/>
      <c r="YC115" s="220"/>
      <c r="YD115" s="220"/>
      <c r="YE115" s="220"/>
      <c r="YF115" s="220"/>
      <c r="YG115" s="220"/>
      <c r="YH115" s="220"/>
      <c r="YI115" s="220"/>
      <c r="YJ115" s="220"/>
      <c r="YK115" s="220"/>
      <c r="YL115" s="220"/>
      <c r="YM115" s="220"/>
      <c r="YN115" s="220"/>
      <c r="YO115" s="220"/>
      <c r="YP115" s="220"/>
      <c r="YQ115" s="220"/>
      <c r="YR115" s="220"/>
      <c r="YS115" s="220"/>
      <c r="YT115" s="220"/>
      <c r="YU115" s="220"/>
      <c r="YV115" s="220"/>
      <c r="YW115" s="220"/>
      <c r="YX115" s="220"/>
      <c r="YY115" s="220"/>
      <c r="YZ115" s="220"/>
      <c r="ZA115" s="220"/>
      <c r="ZB115" s="220"/>
      <c r="ZC115" s="220"/>
      <c r="ZD115" s="220"/>
      <c r="ZE115" s="220"/>
      <c r="ZF115" s="220"/>
      <c r="ZG115" s="220"/>
      <c r="ZH115" s="220"/>
      <c r="ZI115" s="220"/>
      <c r="ZJ115" s="220"/>
      <c r="ZK115" s="220"/>
      <c r="ZL115" s="220"/>
      <c r="ZM115" s="220"/>
      <c r="ZN115" s="220"/>
      <c r="ZO115" s="220"/>
      <c r="ZP115" s="220"/>
      <c r="ZQ115" s="220"/>
      <c r="ZR115" s="220"/>
      <c r="ZS115" s="220"/>
      <c r="ZT115" s="220"/>
      <c r="ZU115" s="220"/>
      <c r="ZV115" s="220"/>
      <c r="ZW115" s="220"/>
      <c r="ZX115" s="220"/>
      <c r="ZY115" s="220"/>
      <c r="ZZ115" s="220"/>
      <c r="AAA115" s="220"/>
      <c r="AAB115" s="220"/>
      <c r="AAC115" s="220"/>
      <c r="AAD115" s="220"/>
      <c r="AAE115" s="220"/>
      <c r="AAF115" s="220"/>
      <c r="AAG115" s="220"/>
      <c r="AAH115" s="220"/>
      <c r="AAI115" s="220"/>
      <c r="AAJ115" s="220"/>
      <c r="AAK115" s="220"/>
      <c r="AAL115" s="220"/>
      <c r="AAM115" s="220"/>
      <c r="AAN115" s="220"/>
      <c r="AAO115" s="220"/>
      <c r="AAP115" s="220"/>
      <c r="AAQ115" s="220"/>
      <c r="AAR115" s="220"/>
      <c r="AAS115" s="220"/>
      <c r="AAT115" s="220"/>
      <c r="AAU115" s="220"/>
      <c r="AAV115" s="220"/>
      <c r="AAW115" s="220"/>
      <c r="AAX115" s="220"/>
      <c r="AAY115" s="220"/>
      <c r="AAZ115" s="220"/>
      <c r="ABA115" s="220"/>
      <c r="ABB115" s="220"/>
      <c r="ABC115" s="220"/>
      <c r="ABD115" s="220"/>
      <c r="ABE115" s="220"/>
      <c r="ABF115" s="220"/>
      <c r="ABG115" s="220"/>
      <c r="ABH115" s="220"/>
      <c r="ABI115" s="220"/>
      <c r="ABJ115" s="220"/>
      <c r="ABK115" s="220"/>
      <c r="ABL115" s="220"/>
      <c r="ABM115" s="220"/>
      <c r="ABN115" s="220"/>
      <c r="ABO115" s="220"/>
      <c r="ABP115" s="220"/>
      <c r="ABQ115" s="220"/>
      <c r="ABR115" s="220"/>
      <c r="ABS115" s="220"/>
      <c r="ABT115" s="220"/>
      <c r="ABU115" s="220"/>
      <c r="ABV115" s="220"/>
      <c r="ABW115" s="220"/>
      <c r="ABX115" s="220"/>
      <c r="ABY115" s="220"/>
      <c r="ABZ115" s="220"/>
      <c r="ACA115" s="220"/>
      <c r="ACB115" s="220"/>
      <c r="ACC115" s="220"/>
      <c r="ACD115" s="220"/>
      <c r="ACE115" s="220"/>
      <c r="ACF115" s="220"/>
      <c r="ACG115" s="220"/>
      <c r="ACH115" s="220"/>
      <c r="ACI115" s="220"/>
      <c r="ACJ115" s="220"/>
      <c r="ACK115" s="220"/>
      <c r="ACL115" s="220"/>
      <c r="ACM115" s="220"/>
      <c r="ACN115" s="220"/>
      <c r="ACO115" s="220"/>
      <c r="ACP115" s="220"/>
      <c r="ACQ115" s="220"/>
      <c r="ACR115" s="220"/>
      <c r="ACS115" s="220"/>
      <c r="ACT115" s="220"/>
      <c r="ACU115" s="220"/>
      <c r="ACV115" s="220"/>
      <c r="ACW115" s="220"/>
      <c r="ACX115" s="220"/>
      <c r="ACY115" s="220"/>
      <c r="ACZ115" s="220"/>
      <c r="ADA115" s="220"/>
      <c r="ADB115" s="220"/>
      <c r="ADC115" s="220"/>
      <c r="ADD115" s="220"/>
      <c r="ADE115" s="220"/>
      <c r="ADF115" s="220"/>
      <c r="ADG115" s="220"/>
      <c r="ADH115" s="220"/>
      <c r="ADI115" s="220"/>
      <c r="ADJ115" s="220"/>
      <c r="ADK115" s="220"/>
      <c r="ADL115" s="220"/>
      <c r="ADM115" s="220"/>
      <c r="ADN115" s="220"/>
      <c r="ADO115" s="220"/>
      <c r="ADP115" s="220"/>
      <c r="ADQ115" s="220"/>
      <c r="ADR115" s="220"/>
      <c r="ADS115" s="220"/>
      <c r="ADT115" s="220"/>
      <c r="ADU115" s="220"/>
      <c r="ADV115" s="220"/>
      <c r="ADW115" s="220"/>
      <c r="ADX115" s="220"/>
      <c r="ADY115" s="220"/>
      <c r="ADZ115" s="220"/>
      <c r="AEA115" s="220"/>
      <c r="AEB115" s="220"/>
      <c r="AEC115" s="220"/>
      <c r="AED115" s="220"/>
      <c r="AEE115" s="220"/>
      <c r="AEF115" s="220"/>
      <c r="AEG115" s="220"/>
      <c r="AEH115" s="220"/>
      <c r="AEI115" s="220"/>
      <c r="AEJ115" s="220"/>
      <c r="AEK115" s="220"/>
      <c r="AEL115" s="220"/>
      <c r="AEM115" s="220"/>
      <c r="AEN115" s="220"/>
      <c r="AEO115" s="220"/>
      <c r="AEP115" s="220"/>
      <c r="AEQ115" s="220"/>
      <c r="AER115" s="220"/>
      <c r="AES115" s="220"/>
      <c r="AET115" s="220"/>
      <c r="AEU115" s="220"/>
      <c r="AEV115" s="220"/>
      <c r="AEW115" s="220"/>
      <c r="AEX115" s="220"/>
      <c r="AEY115" s="220"/>
      <c r="AEZ115" s="220"/>
      <c r="AFA115" s="220"/>
      <c r="AFB115" s="220"/>
      <c r="AFC115" s="220"/>
      <c r="AFD115" s="220"/>
      <c r="AFE115" s="220"/>
      <c r="AFF115" s="220"/>
      <c r="AFG115" s="220"/>
      <c r="AFH115" s="220"/>
      <c r="AFI115" s="220"/>
      <c r="AFJ115" s="220"/>
      <c r="AFK115" s="220"/>
      <c r="AFL115" s="220"/>
      <c r="AFM115" s="220"/>
      <c r="AFN115" s="220"/>
      <c r="AFO115" s="220"/>
      <c r="AFP115" s="220"/>
      <c r="AFQ115" s="220"/>
      <c r="AFR115" s="220"/>
      <c r="AFS115" s="220"/>
      <c r="AFT115" s="220"/>
      <c r="AFU115" s="220"/>
      <c r="AFV115" s="220"/>
      <c r="AFW115" s="220"/>
      <c r="AFX115" s="220"/>
      <c r="AFY115" s="220"/>
      <c r="AFZ115" s="220"/>
      <c r="AGA115" s="220"/>
      <c r="AGB115" s="220"/>
      <c r="AGC115" s="220"/>
      <c r="AGD115" s="220"/>
      <c r="AGE115" s="220"/>
      <c r="AGF115" s="220"/>
      <c r="AGG115" s="220"/>
      <c r="AGH115" s="220"/>
      <c r="AGI115" s="220"/>
      <c r="AGJ115" s="220"/>
      <c r="AGK115" s="220"/>
      <c r="AGL115" s="220"/>
      <c r="AGM115" s="220"/>
      <c r="AGN115" s="220"/>
      <c r="AGO115" s="220"/>
      <c r="AGP115" s="220"/>
      <c r="AGQ115" s="220"/>
      <c r="AGR115" s="220"/>
      <c r="AGS115" s="220"/>
      <c r="AGT115" s="220"/>
      <c r="AGU115" s="220"/>
      <c r="AGV115" s="220"/>
      <c r="AGW115" s="220"/>
      <c r="AGX115" s="220"/>
      <c r="AGY115" s="220"/>
      <c r="AGZ115" s="220"/>
      <c r="AHA115" s="220"/>
      <c r="AHB115" s="220"/>
      <c r="AHC115" s="220"/>
      <c r="AHD115" s="220"/>
      <c r="AHE115" s="220"/>
      <c r="AHF115" s="220"/>
      <c r="AHG115" s="220"/>
      <c r="AHH115" s="220"/>
      <c r="AHI115" s="220"/>
      <c r="AHJ115" s="220"/>
      <c r="AHK115" s="220"/>
      <c r="AHL115" s="220"/>
      <c r="AHM115" s="220"/>
      <c r="AHN115" s="220"/>
      <c r="AHO115" s="220"/>
      <c r="AHP115" s="220"/>
      <c r="AHQ115" s="220"/>
      <c r="AHR115" s="220"/>
      <c r="AHS115" s="220"/>
      <c r="AHT115" s="220"/>
      <c r="AHU115" s="220"/>
      <c r="AHV115" s="220"/>
      <c r="AHW115" s="220"/>
      <c r="AHX115" s="220"/>
      <c r="AHY115" s="220"/>
      <c r="AHZ115" s="220"/>
      <c r="AIA115" s="220"/>
      <c r="AIB115" s="220"/>
      <c r="AIC115" s="220"/>
      <c r="AID115" s="220"/>
      <c r="AIE115" s="220"/>
      <c r="AIF115" s="220"/>
      <c r="AIG115" s="220"/>
      <c r="AIH115" s="220"/>
      <c r="AII115" s="220"/>
      <c r="AIJ115" s="220"/>
      <c r="AIK115" s="220"/>
      <c r="AIL115" s="220"/>
      <c r="AIM115" s="220"/>
      <c r="AIN115" s="220"/>
      <c r="AIO115" s="220"/>
      <c r="AIP115" s="220"/>
      <c r="AIQ115" s="220"/>
      <c r="AIR115" s="220"/>
      <c r="AIS115" s="220"/>
      <c r="AIT115" s="220"/>
      <c r="AIU115" s="220"/>
      <c r="AIV115" s="220"/>
      <c r="AIW115" s="220"/>
      <c r="AIX115" s="220"/>
      <c r="AIY115" s="220"/>
      <c r="AIZ115" s="220"/>
      <c r="AJA115" s="220"/>
      <c r="AJB115" s="220"/>
      <c r="AJC115" s="220"/>
      <c r="AJD115" s="220"/>
      <c r="AJE115" s="220"/>
      <c r="AJF115" s="220"/>
      <c r="AJG115" s="220"/>
      <c r="AJH115" s="220"/>
      <c r="AJI115" s="220"/>
      <c r="AJJ115" s="220"/>
      <c r="AJK115" s="220"/>
      <c r="AJL115" s="220"/>
      <c r="AJM115" s="220"/>
      <c r="AJN115" s="220"/>
      <c r="AJO115" s="220"/>
      <c r="AJP115" s="220"/>
      <c r="AJQ115" s="220"/>
      <c r="AJR115" s="220"/>
      <c r="AJS115" s="220"/>
      <c r="AJT115" s="220"/>
      <c r="AJU115" s="220"/>
      <c r="AJV115" s="220"/>
      <c r="AJW115" s="220"/>
      <c r="AJX115" s="220"/>
      <c r="AJY115" s="220"/>
      <c r="AJZ115" s="220"/>
      <c r="AKA115" s="220"/>
      <c r="AKB115" s="220"/>
      <c r="AKC115" s="220"/>
      <c r="AKD115" s="220"/>
      <c r="AKE115" s="220"/>
      <c r="AKF115" s="220"/>
      <c r="AKG115" s="220"/>
      <c r="AKH115" s="220"/>
      <c r="AKI115" s="220"/>
      <c r="AKJ115" s="220"/>
      <c r="AKK115" s="220"/>
      <c r="AKL115" s="220"/>
      <c r="AKM115" s="220"/>
      <c r="AKN115" s="220"/>
      <c r="AKO115" s="220"/>
      <c r="AKP115" s="220"/>
      <c r="AKQ115" s="220"/>
      <c r="AKR115" s="220"/>
      <c r="AKS115" s="220"/>
      <c r="AKT115" s="220"/>
      <c r="AKU115" s="220"/>
      <c r="AKV115" s="220"/>
      <c r="AKW115" s="220"/>
      <c r="AKX115" s="220"/>
      <c r="AKY115" s="220"/>
      <c r="AKZ115" s="220"/>
      <c r="ALA115" s="220"/>
      <c r="ALB115" s="220"/>
      <c r="ALC115" s="220"/>
      <c r="ALD115" s="220"/>
      <c r="ALE115" s="220"/>
      <c r="ALF115" s="220"/>
      <c r="ALG115" s="220"/>
      <c r="ALH115" s="220"/>
      <c r="ALI115" s="220"/>
      <c r="ALJ115" s="220"/>
      <c r="ALK115" s="220"/>
      <c r="ALL115" s="220"/>
      <c r="ALM115" s="220"/>
      <c r="ALN115" s="220"/>
      <c r="ALO115" s="220"/>
      <c r="ALP115" s="220"/>
      <c r="ALQ115" s="220"/>
      <c r="ALR115" s="220"/>
      <c r="ALS115" s="220"/>
      <c r="ALT115" s="220"/>
      <c r="ALU115" s="220"/>
      <c r="ALV115" s="220"/>
      <c r="ALW115" s="220"/>
      <c r="ALX115" s="220"/>
      <c r="ALY115" s="220"/>
      <c r="ALZ115" s="220"/>
      <c r="AMA115" s="220"/>
      <c r="AMB115" s="220"/>
      <c r="AMC115" s="220"/>
      <c r="AMD115" s="220"/>
      <c r="AME115" s="220"/>
      <c r="AMF115" s="220"/>
      <c r="AMG115" s="220"/>
      <c r="AMH115" s="220"/>
      <c r="AMI115" s="220"/>
      <c r="AMJ115" s="220"/>
      <c r="AMK115" s="220"/>
      <c r="AML115" s="220"/>
      <c r="AMM115" s="220"/>
      <c r="AMN115" s="220"/>
      <c r="AMO115" s="220"/>
      <c r="AMP115" s="220"/>
      <c r="AMQ115" s="220"/>
      <c r="AMR115" s="220"/>
      <c r="AMS115" s="220"/>
      <c r="AMT115" s="220"/>
      <c r="AMU115" s="220"/>
      <c r="AMV115" s="220"/>
      <c r="AMW115" s="220"/>
      <c r="AMX115" s="220"/>
      <c r="AMY115" s="220"/>
      <c r="AMZ115" s="220"/>
      <c r="ANA115" s="220"/>
      <c r="ANB115" s="220"/>
      <c r="ANC115" s="220"/>
      <c r="AND115" s="220"/>
      <c r="ANE115" s="220"/>
      <c r="ANF115" s="220"/>
      <c r="ANG115" s="220"/>
      <c r="ANH115" s="220"/>
      <c r="ANI115" s="220"/>
      <c r="ANJ115" s="220"/>
      <c r="ANK115" s="220"/>
      <c r="ANL115" s="220"/>
      <c r="ANM115" s="220"/>
      <c r="ANN115" s="220"/>
      <c r="ANO115" s="220"/>
      <c r="ANP115" s="220"/>
      <c r="ANQ115" s="220"/>
      <c r="ANR115" s="220"/>
      <c r="ANS115" s="220"/>
      <c r="ANT115" s="220"/>
      <c r="ANU115" s="220"/>
      <c r="ANV115" s="220"/>
      <c r="ANW115" s="220"/>
      <c r="ANX115" s="220"/>
      <c r="ANY115" s="220"/>
      <c r="ANZ115" s="220"/>
      <c r="AOA115" s="220"/>
      <c r="AOB115" s="220"/>
      <c r="AOC115" s="220"/>
      <c r="AOD115" s="220"/>
      <c r="AOE115" s="220"/>
      <c r="AOF115" s="220"/>
      <c r="AOG115" s="220"/>
      <c r="AOH115" s="220"/>
      <c r="AOI115" s="220"/>
      <c r="AOJ115" s="220"/>
      <c r="AOK115" s="220"/>
      <c r="AOL115" s="220"/>
      <c r="AOM115" s="220"/>
      <c r="AON115" s="220"/>
      <c r="AOO115" s="220"/>
      <c r="AOP115" s="220"/>
      <c r="AOQ115" s="220"/>
      <c r="AOR115" s="220"/>
      <c r="AOS115" s="220"/>
      <c r="AOT115" s="220"/>
      <c r="AOU115" s="220"/>
      <c r="AOV115" s="220"/>
      <c r="AOW115" s="220"/>
      <c r="AOX115" s="220"/>
      <c r="AOY115" s="220"/>
      <c r="AOZ115" s="220"/>
      <c r="APA115" s="220"/>
      <c r="APB115" s="220"/>
      <c r="APC115" s="220"/>
      <c r="APD115" s="220"/>
      <c r="APE115" s="220"/>
      <c r="APF115" s="220"/>
      <c r="APG115" s="220"/>
      <c r="APH115" s="220"/>
      <c r="API115" s="220"/>
      <c r="APJ115" s="220"/>
      <c r="APK115" s="220"/>
      <c r="APL115" s="220"/>
      <c r="APM115" s="220"/>
      <c r="APN115" s="220"/>
      <c r="APO115" s="220"/>
      <c r="APP115" s="220"/>
      <c r="APQ115" s="220"/>
      <c r="APR115" s="220"/>
      <c r="APS115" s="220"/>
      <c r="APT115" s="220"/>
      <c r="APU115" s="220"/>
      <c r="APV115" s="220"/>
      <c r="APW115" s="220"/>
      <c r="APX115" s="220"/>
      <c r="APY115" s="220"/>
      <c r="APZ115" s="220"/>
      <c r="AQA115" s="220"/>
      <c r="AQB115" s="220"/>
      <c r="AQC115" s="220"/>
      <c r="AQD115" s="220"/>
      <c r="AQE115" s="220"/>
      <c r="AQF115" s="220"/>
      <c r="AQG115" s="220"/>
      <c r="AQH115" s="220"/>
      <c r="AQI115" s="220"/>
      <c r="AQJ115" s="220"/>
      <c r="AQK115" s="220"/>
      <c r="AQL115" s="220"/>
      <c r="AQM115" s="220"/>
      <c r="AQN115" s="220"/>
      <c r="AQO115" s="220"/>
      <c r="AQP115" s="220"/>
      <c r="AQQ115" s="220"/>
      <c r="AQR115" s="220"/>
      <c r="AQS115" s="220"/>
      <c r="AQT115" s="220"/>
      <c r="AQU115" s="220"/>
      <c r="AQV115" s="220"/>
      <c r="AQW115" s="220"/>
      <c r="AQX115" s="220"/>
      <c r="AQY115" s="220"/>
      <c r="AQZ115" s="220"/>
      <c r="ARA115" s="220"/>
      <c r="ARB115" s="220"/>
      <c r="ARC115" s="220"/>
      <c r="ARD115" s="220"/>
      <c r="ARE115" s="220"/>
      <c r="ARF115" s="220"/>
      <c r="ARG115" s="220"/>
      <c r="ARH115" s="220"/>
      <c r="ARI115" s="220"/>
      <c r="ARJ115" s="220"/>
      <c r="ARK115" s="220"/>
      <c r="ARL115" s="220"/>
      <c r="ARM115" s="220"/>
      <c r="ARN115" s="220"/>
      <c r="ARO115" s="220"/>
      <c r="ARP115" s="220"/>
      <c r="ARQ115" s="220"/>
      <c r="ARR115" s="220"/>
      <c r="ARS115" s="220"/>
      <c r="ART115" s="220"/>
      <c r="ARU115" s="220"/>
      <c r="ARV115" s="220"/>
      <c r="ARW115" s="220"/>
      <c r="ARX115" s="220"/>
      <c r="ARY115" s="220"/>
      <c r="ARZ115" s="220"/>
      <c r="ASA115" s="220"/>
      <c r="ASB115" s="220"/>
      <c r="ASC115" s="220"/>
      <c r="ASD115" s="220"/>
      <c r="ASE115" s="220"/>
      <c r="ASF115" s="220"/>
      <c r="ASG115" s="220"/>
      <c r="ASH115" s="220"/>
      <c r="ASI115" s="220"/>
      <c r="ASJ115" s="220"/>
      <c r="ASK115" s="220"/>
      <c r="ASL115" s="220"/>
      <c r="ASM115" s="220"/>
      <c r="ASN115" s="220"/>
      <c r="ASO115" s="220"/>
      <c r="ASP115" s="220"/>
      <c r="ASQ115" s="220"/>
      <c r="ASR115" s="220"/>
      <c r="ASS115" s="220"/>
      <c r="AST115" s="220"/>
      <c r="ASU115" s="220"/>
      <c r="ASV115" s="220"/>
      <c r="ASW115" s="220"/>
      <c r="ASX115" s="220"/>
      <c r="ASY115" s="220"/>
      <c r="ASZ115" s="220"/>
      <c r="ATA115" s="220"/>
      <c r="ATB115" s="220"/>
      <c r="ATC115" s="220"/>
      <c r="ATD115" s="220"/>
      <c r="ATE115" s="220"/>
      <c r="ATF115" s="220"/>
      <c r="ATG115" s="220"/>
      <c r="ATH115" s="220"/>
      <c r="ATI115" s="220"/>
    </row>
    <row r="116" spans="2:1205" s="405" customFormat="1" ht="12.75" x14ac:dyDescent="0.15">
      <c r="B116" s="1001"/>
      <c r="C116" s="983"/>
      <c r="D116" s="406"/>
      <c r="E116" s="406"/>
      <c r="F116" s="406"/>
      <c r="G116" s="406"/>
      <c r="H116" s="1006"/>
      <c r="I116" s="974"/>
      <c r="J116" s="399"/>
      <c r="K116" s="399"/>
      <c r="L116" s="399"/>
      <c r="M116" s="399"/>
      <c r="N116" s="962"/>
      <c r="O116" s="959"/>
      <c r="P116" s="399"/>
      <c r="Q116" s="399"/>
      <c r="R116" s="399"/>
      <c r="S116" s="399"/>
      <c r="T116" s="962"/>
      <c r="U116" s="959"/>
      <c r="V116" s="399"/>
      <c r="W116" s="399"/>
      <c r="X116" s="399"/>
      <c r="Y116" s="399"/>
      <c r="Z116" s="1040"/>
      <c r="AA116" s="1043"/>
      <c r="AB116" s="1035"/>
      <c r="AC116" s="1035"/>
      <c r="AD116" s="1035"/>
      <c r="AE116" s="1035"/>
      <c r="AF116" s="1035"/>
      <c r="AG116" s="1035"/>
      <c r="AH116" s="1035"/>
      <c r="AI116" s="1035"/>
      <c r="AJ116" s="1035"/>
      <c r="AK116" s="407"/>
      <c r="AL116" s="408"/>
      <c r="AM116" s="1035"/>
      <c r="AN116" s="407"/>
      <c r="AO116" s="408"/>
      <c r="AP116" s="1035"/>
      <c r="AQ116" s="550">
        <v>63367987</v>
      </c>
      <c r="AR116" s="403" t="s">
        <v>2125</v>
      </c>
      <c r="AS116" s="1013"/>
      <c r="AT116" s="1013"/>
      <c r="AU116" s="402">
        <v>66536386</v>
      </c>
      <c r="AV116" s="403" t="s">
        <v>2125</v>
      </c>
      <c r="AW116" s="1013"/>
      <c r="AX116" s="1013"/>
      <c r="AY116" s="402">
        <v>69863206</v>
      </c>
      <c r="AZ116" s="403" t="s">
        <v>2125</v>
      </c>
      <c r="BA116" s="1013"/>
      <c r="BB116" s="1013"/>
      <c r="BC116" s="402">
        <v>73356366</v>
      </c>
      <c r="BD116" s="403" t="s">
        <v>2125</v>
      </c>
      <c r="BE116" s="1013"/>
      <c r="BF116" s="1022"/>
      <c r="BG116" s="402"/>
      <c r="BH116" s="403" t="s">
        <v>2125</v>
      </c>
      <c r="BI116" s="1013"/>
      <c r="BJ116" s="1013"/>
      <c r="BK116" s="404"/>
      <c r="BL116" s="220"/>
      <c r="BM116" s="220"/>
      <c r="BN116" s="220"/>
      <c r="BO116" s="220"/>
      <c r="BP116" s="220"/>
      <c r="BQ116" s="220"/>
      <c r="BR116" s="220"/>
      <c r="BS116" s="220"/>
      <c r="BT116" s="220"/>
      <c r="BU116" s="220"/>
      <c r="BV116" s="220"/>
      <c r="BW116" s="220"/>
      <c r="BX116" s="220"/>
      <c r="BY116" s="220"/>
      <c r="BZ116" s="220"/>
      <c r="CA116" s="220"/>
      <c r="CB116" s="220"/>
      <c r="CC116" s="220"/>
      <c r="CD116" s="220"/>
      <c r="CE116" s="220"/>
      <c r="CF116" s="220"/>
      <c r="CG116" s="220"/>
      <c r="CH116" s="220"/>
      <c r="CI116" s="220"/>
      <c r="CJ116" s="220"/>
      <c r="CK116" s="220"/>
      <c r="CL116" s="220"/>
      <c r="CM116" s="220"/>
      <c r="CN116" s="220"/>
      <c r="CO116" s="220"/>
      <c r="CP116" s="220"/>
      <c r="CQ116" s="220"/>
      <c r="CR116" s="220"/>
      <c r="CS116" s="220"/>
      <c r="CT116" s="220"/>
      <c r="CU116" s="220"/>
      <c r="CV116" s="220"/>
      <c r="CW116" s="220"/>
      <c r="CX116" s="220"/>
      <c r="CY116" s="220"/>
      <c r="CZ116" s="220"/>
      <c r="DA116" s="220"/>
      <c r="DB116" s="220"/>
      <c r="DC116" s="220"/>
      <c r="DD116" s="220"/>
      <c r="DE116" s="220"/>
      <c r="DF116" s="220"/>
      <c r="DG116" s="220"/>
      <c r="DH116" s="220"/>
      <c r="DI116" s="220"/>
      <c r="DJ116" s="220"/>
      <c r="DK116" s="220"/>
      <c r="DL116" s="220"/>
      <c r="DM116" s="220"/>
      <c r="DN116" s="220"/>
      <c r="DO116" s="220"/>
      <c r="DP116" s="220"/>
      <c r="DQ116" s="220"/>
      <c r="DR116" s="220"/>
      <c r="DS116" s="220"/>
      <c r="DT116" s="220"/>
      <c r="DU116" s="220"/>
      <c r="DV116" s="220"/>
      <c r="DW116" s="220"/>
      <c r="DX116" s="220"/>
      <c r="DY116" s="220"/>
      <c r="DZ116" s="220"/>
      <c r="EA116" s="220"/>
      <c r="EB116" s="220"/>
      <c r="EC116" s="220"/>
      <c r="ED116" s="220"/>
      <c r="EE116" s="220"/>
      <c r="EF116" s="220"/>
      <c r="EG116" s="220"/>
      <c r="EH116" s="220"/>
      <c r="EI116" s="220"/>
      <c r="EJ116" s="220"/>
      <c r="EK116" s="220"/>
      <c r="EL116" s="220"/>
      <c r="EM116" s="220"/>
      <c r="EN116" s="220"/>
      <c r="EO116" s="220"/>
      <c r="EP116" s="220"/>
      <c r="EQ116" s="220"/>
      <c r="ER116" s="220"/>
      <c r="ES116" s="220"/>
      <c r="ET116" s="220"/>
      <c r="EU116" s="220"/>
      <c r="EV116" s="220"/>
      <c r="EW116" s="220"/>
      <c r="EX116" s="220"/>
      <c r="EY116" s="220"/>
      <c r="EZ116" s="220"/>
      <c r="FA116" s="220"/>
      <c r="FB116" s="220"/>
      <c r="FC116" s="220"/>
      <c r="FD116" s="220"/>
      <c r="FE116" s="220"/>
      <c r="FF116" s="220"/>
      <c r="FG116" s="220"/>
      <c r="FH116" s="220"/>
      <c r="FI116" s="220"/>
      <c r="FJ116" s="220"/>
      <c r="FK116" s="220"/>
      <c r="FL116" s="220"/>
      <c r="FM116" s="220"/>
      <c r="FN116" s="220"/>
      <c r="FO116" s="220"/>
      <c r="FP116" s="220"/>
      <c r="FQ116" s="220"/>
      <c r="FR116" s="220"/>
      <c r="FS116" s="220"/>
      <c r="FT116" s="220"/>
      <c r="FU116" s="220"/>
      <c r="FV116" s="220"/>
      <c r="FW116" s="220"/>
      <c r="FX116" s="220"/>
      <c r="FY116" s="220"/>
      <c r="FZ116" s="220"/>
      <c r="GA116" s="220"/>
      <c r="GB116" s="220"/>
      <c r="GC116" s="220"/>
      <c r="GD116" s="220"/>
      <c r="GE116" s="220"/>
      <c r="GF116" s="220"/>
      <c r="GG116" s="220"/>
      <c r="GH116" s="220"/>
      <c r="GI116" s="220"/>
      <c r="GJ116" s="220"/>
      <c r="GK116" s="220"/>
      <c r="GL116" s="220"/>
      <c r="GM116" s="220"/>
      <c r="GN116" s="220"/>
      <c r="GO116" s="220"/>
      <c r="GP116" s="220"/>
      <c r="GQ116" s="220"/>
      <c r="GR116" s="220"/>
      <c r="GS116" s="220"/>
      <c r="GT116" s="220"/>
      <c r="GU116" s="220"/>
      <c r="GV116" s="220"/>
      <c r="GW116" s="220"/>
      <c r="GX116" s="220"/>
      <c r="GY116" s="220"/>
      <c r="GZ116" s="220"/>
      <c r="HA116" s="220"/>
      <c r="HB116" s="220"/>
      <c r="HC116" s="220"/>
      <c r="HD116" s="220"/>
      <c r="HE116" s="220"/>
      <c r="HF116" s="220"/>
      <c r="HG116" s="220"/>
      <c r="HH116" s="220"/>
      <c r="HI116" s="220"/>
      <c r="HJ116" s="220"/>
      <c r="HK116" s="220"/>
      <c r="HL116" s="220"/>
      <c r="HM116" s="220"/>
      <c r="HN116" s="220"/>
      <c r="HO116" s="220"/>
      <c r="HP116" s="220"/>
      <c r="HQ116" s="220"/>
      <c r="HR116" s="220"/>
      <c r="HS116" s="220"/>
      <c r="HT116" s="220"/>
      <c r="HU116" s="220"/>
      <c r="HV116" s="220"/>
      <c r="HW116" s="220"/>
      <c r="HX116" s="220"/>
      <c r="HY116" s="220"/>
      <c r="HZ116" s="220"/>
      <c r="IA116" s="220"/>
      <c r="IB116" s="220"/>
      <c r="IC116" s="220"/>
      <c r="ID116" s="220"/>
      <c r="IE116" s="220"/>
      <c r="IF116" s="220"/>
      <c r="IG116" s="220"/>
      <c r="IH116" s="220"/>
      <c r="II116" s="220"/>
      <c r="IJ116" s="220"/>
      <c r="IK116" s="220"/>
      <c r="IL116" s="220"/>
      <c r="IM116" s="220"/>
      <c r="IN116" s="220"/>
      <c r="IO116" s="220"/>
      <c r="IP116" s="220"/>
      <c r="IQ116" s="220"/>
      <c r="IR116" s="220"/>
      <c r="IS116" s="220"/>
      <c r="IT116" s="220"/>
      <c r="IU116" s="220"/>
      <c r="IV116" s="220"/>
      <c r="IW116" s="220"/>
      <c r="IX116" s="220"/>
      <c r="IY116" s="220"/>
      <c r="IZ116" s="220"/>
      <c r="JA116" s="220"/>
      <c r="JB116" s="220"/>
      <c r="JC116" s="220"/>
      <c r="JD116" s="220"/>
      <c r="JE116" s="220"/>
      <c r="JF116" s="220"/>
      <c r="JG116" s="220"/>
      <c r="JH116" s="220"/>
      <c r="JI116" s="220"/>
      <c r="JJ116" s="220"/>
      <c r="JK116" s="220"/>
      <c r="JL116" s="220"/>
      <c r="JM116" s="220"/>
      <c r="JN116" s="220"/>
      <c r="JO116" s="220"/>
      <c r="JP116" s="220"/>
      <c r="JQ116" s="220"/>
      <c r="JR116" s="220"/>
      <c r="JS116" s="220"/>
      <c r="JT116" s="220"/>
      <c r="JU116" s="220"/>
      <c r="JV116" s="220"/>
      <c r="JW116" s="220"/>
      <c r="JX116" s="220"/>
      <c r="JY116" s="220"/>
      <c r="JZ116" s="220"/>
      <c r="KA116" s="220"/>
      <c r="KB116" s="220"/>
      <c r="KC116" s="220"/>
      <c r="KD116" s="220"/>
      <c r="KE116" s="220"/>
      <c r="KF116" s="220"/>
      <c r="KG116" s="220"/>
      <c r="KH116" s="220"/>
      <c r="KI116" s="220"/>
      <c r="KJ116" s="220"/>
      <c r="KK116" s="220"/>
      <c r="KL116" s="220"/>
      <c r="KM116" s="220"/>
      <c r="KN116" s="220"/>
      <c r="KO116" s="220"/>
      <c r="KP116" s="220"/>
      <c r="KQ116" s="220"/>
      <c r="KR116" s="220"/>
      <c r="KS116" s="220"/>
      <c r="KT116" s="220"/>
      <c r="KU116" s="220"/>
      <c r="KV116" s="220"/>
      <c r="KW116" s="220"/>
      <c r="KX116" s="220"/>
      <c r="KY116" s="220"/>
      <c r="KZ116" s="220"/>
      <c r="LA116" s="220"/>
      <c r="LB116" s="220"/>
      <c r="LC116" s="220"/>
      <c r="LD116" s="220"/>
      <c r="LE116" s="220"/>
      <c r="LF116" s="220"/>
      <c r="LG116" s="220"/>
      <c r="LH116" s="220"/>
      <c r="LI116" s="220"/>
      <c r="LJ116" s="220"/>
      <c r="LK116" s="220"/>
      <c r="LL116" s="220"/>
      <c r="LM116" s="220"/>
      <c r="LN116" s="220"/>
      <c r="LO116" s="220"/>
      <c r="LP116" s="220"/>
      <c r="LQ116" s="220"/>
      <c r="LR116" s="220"/>
      <c r="LS116" s="220"/>
      <c r="LT116" s="220"/>
      <c r="LU116" s="220"/>
      <c r="LV116" s="220"/>
      <c r="LW116" s="220"/>
      <c r="LX116" s="220"/>
      <c r="LY116" s="220"/>
      <c r="LZ116" s="220"/>
      <c r="MA116" s="220"/>
      <c r="MB116" s="220"/>
      <c r="MC116" s="220"/>
      <c r="MD116" s="220"/>
      <c r="ME116" s="220"/>
      <c r="MF116" s="220"/>
      <c r="MG116" s="220"/>
      <c r="MH116" s="220"/>
      <c r="MI116" s="220"/>
      <c r="MJ116" s="220"/>
      <c r="MK116" s="220"/>
      <c r="ML116" s="220"/>
      <c r="MM116" s="220"/>
      <c r="MN116" s="220"/>
      <c r="MO116" s="220"/>
      <c r="MP116" s="220"/>
      <c r="MQ116" s="220"/>
      <c r="MR116" s="220"/>
      <c r="MS116" s="220"/>
      <c r="MT116" s="220"/>
      <c r="MU116" s="220"/>
      <c r="MV116" s="220"/>
      <c r="MW116" s="220"/>
      <c r="MX116" s="220"/>
      <c r="MY116" s="220"/>
      <c r="MZ116" s="220"/>
      <c r="NA116" s="220"/>
      <c r="NB116" s="220"/>
      <c r="NC116" s="220"/>
      <c r="ND116" s="220"/>
      <c r="NE116" s="220"/>
      <c r="NF116" s="220"/>
      <c r="NG116" s="220"/>
      <c r="NH116" s="220"/>
      <c r="NI116" s="220"/>
      <c r="NJ116" s="220"/>
      <c r="NK116" s="220"/>
      <c r="NL116" s="220"/>
      <c r="NM116" s="220"/>
      <c r="NN116" s="220"/>
      <c r="NO116" s="220"/>
      <c r="NP116" s="220"/>
      <c r="NQ116" s="220"/>
      <c r="NR116" s="220"/>
      <c r="NS116" s="220"/>
      <c r="NT116" s="220"/>
      <c r="NU116" s="220"/>
      <c r="NV116" s="220"/>
      <c r="NW116" s="220"/>
      <c r="NX116" s="220"/>
      <c r="NY116" s="220"/>
      <c r="NZ116" s="220"/>
      <c r="OA116" s="220"/>
      <c r="OB116" s="220"/>
      <c r="OC116" s="220"/>
      <c r="OD116" s="220"/>
      <c r="OE116" s="220"/>
      <c r="OF116" s="220"/>
      <c r="OG116" s="220"/>
      <c r="OH116" s="220"/>
      <c r="OI116" s="220"/>
      <c r="OJ116" s="220"/>
      <c r="OK116" s="220"/>
      <c r="OL116" s="220"/>
      <c r="OM116" s="220"/>
      <c r="ON116" s="220"/>
      <c r="OO116" s="220"/>
      <c r="OP116" s="220"/>
      <c r="OQ116" s="220"/>
      <c r="OR116" s="220"/>
      <c r="OS116" s="220"/>
      <c r="OT116" s="220"/>
      <c r="OU116" s="220"/>
      <c r="OV116" s="220"/>
      <c r="OW116" s="220"/>
      <c r="OX116" s="220"/>
      <c r="OY116" s="220"/>
      <c r="OZ116" s="220"/>
      <c r="PA116" s="220"/>
      <c r="PB116" s="220"/>
      <c r="PC116" s="220"/>
      <c r="PD116" s="220"/>
      <c r="PE116" s="220"/>
      <c r="PF116" s="220"/>
      <c r="PG116" s="220"/>
      <c r="PH116" s="220"/>
      <c r="PI116" s="220"/>
      <c r="PJ116" s="220"/>
      <c r="PK116" s="220"/>
      <c r="PL116" s="220"/>
      <c r="PM116" s="220"/>
      <c r="PN116" s="220"/>
      <c r="PO116" s="220"/>
      <c r="PP116" s="220"/>
      <c r="PQ116" s="220"/>
      <c r="PR116" s="220"/>
      <c r="PS116" s="220"/>
      <c r="PT116" s="220"/>
      <c r="PU116" s="220"/>
      <c r="PV116" s="220"/>
      <c r="PW116" s="220"/>
      <c r="PX116" s="220"/>
      <c r="PY116" s="220"/>
      <c r="PZ116" s="220"/>
      <c r="QA116" s="220"/>
      <c r="QB116" s="220"/>
      <c r="QC116" s="220"/>
      <c r="QD116" s="220"/>
      <c r="QE116" s="220"/>
      <c r="QF116" s="220"/>
      <c r="QG116" s="220"/>
      <c r="QH116" s="220"/>
      <c r="QI116" s="220"/>
      <c r="QJ116" s="220"/>
      <c r="QK116" s="220"/>
      <c r="QL116" s="220"/>
      <c r="QM116" s="220"/>
      <c r="QN116" s="220"/>
      <c r="QO116" s="220"/>
      <c r="QP116" s="220"/>
      <c r="QQ116" s="220"/>
      <c r="QR116" s="220"/>
      <c r="QS116" s="220"/>
      <c r="QT116" s="220"/>
      <c r="QU116" s="220"/>
      <c r="QV116" s="220"/>
      <c r="QW116" s="220"/>
      <c r="QX116" s="220"/>
      <c r="QY116" s="220"/>
      <c r="QZ116" s="220"/>
      <c r="RA116" s="220"/>
      <c r="RB116" s="220"/>
      <c r="RC116" s="220"/>
      <c r="RD116" s="220"/>
      <c r="RE116" s="220"/>
      <c r="RF116" s="220"/>
      <c r="RG116" s="220"/>
      <c r="RH116" s="220"/>
      <c r="RI116" s="220"/>
      <c r="RJ116" s="220"/>
      <c r="RK116" s="220"/>
      <c r="RL116" s="220"/>
      <c r="RM116" s="220"/>
      <c r="RN116" s="220"/>
      <c r="RO116" s="220"/>
      <c r="RP116" s="220"/>
      <c r="RQ116" s="220"/>
      <c r="RR116" s="220"/>
      <c r="RS116" s="220"/>
      <c r="RT116" s="220"/>
      <c r="RU116" s="220"/>
      <c r="RV116" s="220"/>
      <c r="RW116" s="220"/>
      <c r="RX116" s="220"/>
      <c r="RY116" s="220"/>
      <c r="RZ116" s="220"/>
      <c r="SA116" s="220"/>
      <c r="SB116" s="220"/>
      <c r="SC116" s="220"/>
      <c r="SD116" s="220"/>
      <c r="SE116" s="220"/>
      <c r="SF116" s="220"/>
      <c r="SG116" s="220"/>
      <c r="SH116" s="220"/>
      <c r="SI116" s="220"/>
      <c r="SJ116" s="220"/>
      <c r="SK116" s="220"/>
      <c r="SL116" s="220"/>
      <c r="SM116" s="220"/>
      <c r="SN116" s="220"/>
      <c r="SO116" s="220"/>
      <c r="SP116" s="220"/>
      <c r="SQ116" s="220"/>
      <c r="SR116" s="220"/>
      <c r="SS116" s="220"/>
      <c r="ST116" s="220"/>
      <c r="SU116" s="220"/>
      <c r="SV116" s="220"/>
      <c r="SW116" s="220"/>
      <c r="SX116" s="220"/>
      <c r="SY116" s="220"/>
      <c r="SZ116" s="220"/>
      <c r="TA116" s="220"/>
      <c r="TB116" s="220"/>
      <c r="TC116" s="220"/>
      <c r="TD116" s="220"/>
      <c r="TE116" s="220"/>
      <c r="TF116" s="220"/>
      <c r="TG116" s="220"/>
      <c r="TH116" s="220"/>
      <c r="TI116" s="220"/>
      <c r="TJ116" s="220"/>
      <c r="TK116" s="220"/>
      <c r="TL116" s="220"/>
      <c r="TM116" s="220"/>
      <c r="TN116" s="220"/>
      <c r="TO116" s="220"/>
      <c r="TP116" s="220"/>
      <c r="TQ116" s="220"/>
      <c r="TR116" s="220"/>
      <c r="TS116" s="220"/>
      <c r="TT116" s="220"/>
      <c r="TU116" s="220"/>
      <c r="TV116" s="220"/>
      <c r="TW116" s="220"/>
      <c r="TX116" s="220"/>
      <c r="TY116" s="220"/>
      <c r="TZ116" s="220"/>
      <c r="UA116" s="220"/>
      <c r="UB116" s="220"/>
      <c r="UC116" s="220"/>
      <c r="UD116" s="220"/>
      <c r="UE116" s="220"/>
      <c r="UF116" s="220"/>
      <c r="UG116" s="220"/>
      <c r="UH116" s="220"/>
      <c r="UI116" s="220"/>
      <c r="UJ116" s="220"/>
      <c r="UK116" s="220"/>
      <c r="UL116" s="220"/>
      <c r="UM116" s="220"/>
      <c r="UN116" s="220"/>
      <c r="UO116" s="220"/>
      <c r="UP116" s="220"/>
      <c r="UQ116" s="220"/>
      <c r="UR116" s="220"/>
      <c r="US116" s="220"/>
      <c r="UT116" s="220"/>
      <c r="UU116" s="220"/>
      <c r="UV116" s="220"/>
      <c r="UW116" s="220"/>
      <c r="UX116" s="220"/>
      <c r="UY116" s="220"/>
      <c r="UZ116" s="220"/>
      <c r="VA116" s="220"/>
      <c r="VB116" s="220"/>
      <c r="VC116" s="220"/>
      <c r="VD116" s="220"/>
      <c r="VE116" s="220"/>
      <c r="VF116" s="220"/>
      <c r="VG116" s="220"/>
      <c r="VH116" s="220"/>
      <c r="VI116" s="220"/>
      <c r="VJ116" s="220"/>
      <c r="VK116" s="220"/>
      <c r="VL116" s="220"/>
      <c r="VM116" s="220"/>
      <c r="VN116" s="220"/>
      <c r="VO116" s="220"/>
      <c r="VP116" s="220"/>
      <c r="VQ116" s="220"/>
      <c r="VR116" s="220"/>
      <c r="VS116" s="220"/>
      <c r="VT116" s="220"/>
      <c r="VU116" s="220"/>
      <c r="VV116" s="220"/>
      <c r="VW116" s="220"/>
      <c r="VX116" s="220"/>
      <c r="VY116" s="220"/>
      <c r="VZ116" s="220"/>
      <c r="WA116" s="220"/>
      <c r="WB116" s="220"/>
      <c r="WC116" s="220"/>
      <c r="WD116" s="220"/>
      <c r="WE116" s="220"/>
      <c r="WF116" s="220"/>
      <c r="WG116" s="220"/>
      <c r="WH116" s="220"/>
      <c r="WI116" s="220"/>
      <c r="WJ116" s="220"/>
      <c r="WK116" s="220"/>
      <c r="WL116" s="220"/>
      <c r="WM116" s="220"/>
      <c r="WN116" s="220"/>
      <c r="WO116" s="220"/>
      <c r="WP116" s="220"/>
      <c r="WQ116" s="220"/>
      <c r="WR116" s="220"/>
      <c r="WS116" s="220"/>
      <c r="WT116" s="220"/>
      <c r="WU116" s="220"/>
      <c r="WV116" s="220"/>
      <c r="WW116" s="220"/>
      <c r="WX116" s="220"/>
      <c r="WY116" s="220"/>
      <c r="WZ116" s="220"/>
      <c r="XA116" s="220"/>
      <c r="XB116" s="220"/>
      <c r="XC116" s="220"/>
      <c r="XD116" s="220"/>
      <c r="XE116" s="220"/>
      <c r="XF116" s="220"/>
      <c r="XG116" s="220"/>
      <c r="XH116" s="220"/>
      <c r="XI116" s="220"/>
      <c r="XJ116" s="220"/>
      <c r="XK116" s="220"/>
      <c r="XL116" s="220"/>
      <c r="XM116" s="220"/>
      <c r="XN116" s="220"/>
      <c r="XO116" s="220"/>
      <c r="XP116" s="220"/>
      <c r="XQ116" s="220"/>
      <c r="XR116" s="220"/>
      <c r="XS116" s="220"/>
      <c r="XT116" s="220"/>
      <c r="XU116" s="220"/>
      <c r="XV116" s="220"/>
      <c r="XW116" s="220"/>
      <c r="XX116" s="220"/>
      <c r="XY116" s="220"/>
      <c r="XZ116" s="220"/>
      <c r="YA116" s="220"/>
      <c r="YB116" s="220"/>
      <c r="YC116" s="220"/>
      <c r="YD116" s="220"/>
      <c r="YE116" s="220"/>
      <c r="YF116" s="220"/>
      <c r="YG116" s="220"/>
      <c r="YH116" s="220"/>
      <c r="YI116" s="220"/>
      <c r="YJ116" s="220"/>
      <c r="YK116" s="220"/>
      <c r="YL116" s="220"/>
      <c r="YM116" s="220"/>
      <c r="YN116" s="220"/>
      <c r="YO116" s="220"/>
      <c r="YP116" s="220"/>
      <c r="YQ116" s="220"/>
      <c r="YR116" s="220"/>
      <c r="YS116" s="220"/>
      <c r="YT116" s="220"/>
      <c r="YU116" s="220"/>
      <c r="YV116" s="220"/>
      <c r="YW116" s="220"/>
      <c r="YX116" s="220"/>
      <c r="YY116" s="220"/>
      <c r="YZ116" s="220"/>
      <c r="ZA116" s="220"/>
      <c r="ZB116" s="220"/>
      <c r="ZC116" s="220"/>
      <c r="ZD116" s="220"/>
      <c r="ZE116" s="220"/>
      <c r="ZF116" s="220"/>
      <c r="ZG116" s="220"/>
      <c r="ZH116" s="220"/>
      <c r="ZI116" s="220"/>
      <c r="ZJ116" s="220"/>
      <c r="ZK116" s="220"/>
      <c r="ZL116" s="220"/>
      <c r="ZM116" s="220"/>
      <c r="ZN116" s="220"/>
      <c r="ZO116" s="220"/>
      <c r="ZP116" s="220"/>
      <c r="ZQ116" s="220"/>
      <c r="ZR116" s="220"/>
      <c r="ZS116" s="220"/>
      <c r="ZT116" s="220"/>
      <c r="ZU116" s="220"/>
      <c r="ZV116" s="220"/>
      <c r="ZW116" s="220"/>
      <c r="ZX116" s="220"/>
      <c r="ZY116" s="220"/>
      <c r="ZZ116" s="220"/>
      <c r="AAA116" s="220"/>
      <c r="AAB116" s="220"/>
      <c r="AAC116" s="220"/>
      <c r="AAD116" s="220"/>
      <c r="AAE116" s="220"/>
      <c r="AAF116" s="220"/>
      <c r="AAG116" s="220"/>
      <c r="AAH116" s="220"/>
      <c r="AAI116" s="220"/>
      <c r="AAJ116" s="220"/>
      <c r="AAK116" s="220"/>
      <c r="AAL116" s="220"/>
      <c r="AAM116" s="220"/>
      <c r="AAN116" s="220"/>
      <c r="AAO116" s="220"/>
      <c r="AAP116" s="220"/>
      <c r="AAQ116" s="220"/>
      <c r="AAR116" s="220"/>
      <c r="AAS116" s="220"/>
      <c r="AAT116" s="220"/>
      <c r="AAU116" s="220"/>
      <c r="AAV116" s="220"/>
      <c r="AAW116" s="220"/>
      <c r="AAX116" s="220"/>
      <c r="AAY116" s="220"/>
      <c r="AAZ116" s="220"/>
      <c r="ABA116" s="220"/>
      <c r="ABB116" s="220"/>
      <c r="ABC116" s="220"/>
      <c r="ABD116" s="220"/>
      <c r="ABE116" s="220"/>
      <c r="ABF116" s="220"/>
      <c r="ABG116" s="220"/>
      <c r="ABH116" s="220"/>
      <c r="ABI116" s="220"/>
      <c r="ABJ116" s="220"/>
      <c r="ABK116" s="220"/>
      <c r="ABL116" s="220"/>
      <c r="ABM116" s="220"/>
      <c r="ABN116" s="220"/>
      <c r="ABO116" s="220"/>
      <c r="ABP116" s="220"/>
      <c r="ABQ116" s="220"/>
      <c r="ABR116" s="220"/>
      <c r="ABS116" s="220"/>
      <c r="ABT116" s="220"/>
      <c r="ABU116" s="220"/>
      <c r="ABV116" s="220"/>
      <c r="ABW116" s="220"/>
      <c r="ABX116" s="220"/>
      <c r="ABY116" s="220"/>
      <c r="ABZ116" s="220"/>
      <c r="ACA116" s="220"/>
      <c r="ACB116" s="220"/>
      <c r="ACC116" s="220"/>
      <c r="ACD116" s="220"/>
      <c r="ACE116" s="220"/>
      <c r="ACF116" s="220"/>
      <c r="ACG116" s="220"/>
      <c r="ACH116" s="220"/>
      <c r="ACI116" s="220"/>
      <c r="ACJ116" s="220"/>
      <c r="ACK116" s="220"/>
      <c r="ACL116" s="220"/>
      <c r="ACM116" s="220"/>
      <c r="ACN116" s="220"/>
      <c r="ACO116" s="220"/>
      <c r="ACP116" s="220"/>
      <c r="ACQ116" s="220"/>
      <c r="ACR116" s="220"/>
      <c r="ACS116" s="220"/>
      <c r="ACT116" s="220"/>
      <c r="ACU116" s="220"/>
      <c r="ACV116" s="220"/>
      <c r="ACW116" s="220"/>
      <c r="ACX116" s="220"/>
      <c r="ACY116" s="220"/>
      <c r="ACZ116" s="220"/>
      <c r="ADA116" s="220"/>
      <c r="ADB116" s="220"/>
      <c r="ADC116" s="220"/>
      <c r="ADD116" s="220"/>
      <c r="ADE116" s="220"/>
      <c r="ADF116" s="220"/>
      <c r="ADG116" s="220"/>
      <c r="ADH116" s="220"/>
      <c r="ADI116" s="220"/>
      <c r="ADJ116" s="220"/>
      <c r="ADK116" s="220"/>
      <c r="ADL116" s="220"/>
      <c r="ADM116" s="220"/>
      <c r="ADN116" s="220"/>
      <c r="ADO116" s="220"/>
      <c r="ADP116" s="220"/>
      <c r="ADQ116" s="220"/>
      <c r="ADR116" s="220"/>
      <c r="ADS116" s="220"/>
      <c r="ADT116" s="220"/>
      <c r="ADU116" s="220"/>
      <c r="ADV116" s="220"/>
      <c r="ADW116" s="220"/>
      <c r="ADX116" s="220"/>
      <c r="ADY116" s="220"/>
      <c r="ADZ116" s="220"/>
      <c r="AEA116" s="220"/>
      <c r="AEB116" s="220"/>
      <c r="AEC116" s="220"/>
      <c r="AED116" s="220"/>
      <c r="AEE116" s="220"/>
      <c r="AEF116" s="220"/>
      <c r="AEG116" s="220"/>
      <c r="AEH116" s="220"/>
      <c r="AEI116" s="220"/>
      <c r="AEJ116" s="220"/>
      <c r="AEK116" s="220"/>
      <c r="AEL116" s="220"/>
      <c r="AEM116" s="220"/>
      <c r="AEN116" s="220"/>
      <c r="AEO116" s="220"/>
      <c r="AEP116" s="220"/>
      <c r="AEQ116" s="220"/>
      <c r="AER116" s="220"/>
      <c r="AES116" s="220"/>
      <c r="AET116" s="220"/>
      <c r="AEU116" s="220"/>
      <c r="AEV116" s="220"/>
      <c r="AEW116" s="220"/>
      <c r="AEX116" s="220"/>
      <c r="AEY116" s="220"/>
      <c r="AEZ116" s="220"/>
      <c r="AFA116" s="220"/>
      <c r="AFB116" s="220"/>
      <c r="AFC116" s="220"/>
      <c r="AFD116" s="220"/>
      <c r="AFE116" s="220"/>
      <c r="AFF116" s="220"/>
      <c r="AFG116" s="220"/>
      <c r="AFH116" s="220"/>
      <c r="AFI116" s="220"/>
      <c r="AFJ116" s="220"/>
      <c r="AFK116" s="220"/>
      <c r="AFL116" s="220"/>
      <c r="AFM116" s="220"/>
      <c r="AFN116" s="220"/>
      <c r="AFO116" s="220"/>
      <c r="AFP116" s="220"/>
      <c r="AFQ116" s="220"/>
      <c r="AFR116" s="220"/>
      <c r="AFS116" s="220"/>
      <c r="AFT116" s="220"/>
      <c r="AFU116" s="220"/>
      <c r="AFV116" s="220"/>
      <c r="AFW116" s="220"/>
      <c r="AFX116" s="220"/>
      <c r="AFY116" s="220"/>
      <c r="AFZ116" s="220"/>
      <c r="AGA116" s="220"/>
      <c r="AGB116" s="220"/>
      <c r="AGC116" s="220"/>
      <c r="AGD116" s="220"/>
      <c r="AGE116" s="220"/>
      <c r="AGF116" s="220"/>
      <c r="AGG116" s="220"/>
      <c r="AGH116" s="220"/>
      <c r="AGI116" s="220"/>
      <c r="AGJ116" s="220"/>
      <c r="AGK116" s="220"/>
      <c r="AGL116" s="220"/>
      <c r="AGM116" s="220"/>
      <c r="AGN116" s="220"/>
      <c r="AGO116" s="220"/>
      <c r="AGP116" s="220"/>
      <c r="AGQ116" s="220"/>
      <c r="AGR116" s="220"/>
      <c r="AGS116" s="220"/>
      <c r="AGT116" s="220"/>
      <c r="AGU116" s="220"/>
      <c r="AGV116" s="220"/>
      <c r="AGW116" s="220"/>
      <c r="AGX116" s="220"/>
      <c r="AGY116" s="220"/>
      <c r="AGZ116" s="220"/>
      <c r="AHA116" s="220"/>
      <c r="AHB116" s="220"/>
      <c r="AHC116" s="220"/>
      <c r="AHD116" s="220"/>
      <c r="AHE116" s="220"/>
      <c r="AHF116" s="220"/>
      <c r="AHG116" s="220"/>
      <c r="AHH116" s="220"/>
      <c r="AHI116" s="220"/>
      <c r="AHJ116" s="220"/>
      <c r="AHK116" s="220"/>
      <c r="AHL116" s="220"/>
      <c r="AHM116" s="220"/>
      <c r="AHN116" s="220"/>
      <c r="AHO116" s="220"/>
      <c r="AHP116" s="220"/>
      <c r="AHQ116" s="220"/>
      <c r="AHR116" s="220"/>
      <c r="AHS116" s="220"/>
      <c r="AHT116" s="220"/>
      <c r="AHU116" s="220"/>
      <c r="AHV116" s="220"/>
      <c r="AHW116" s="220"/>
      <c r="AHX116" s="220"/>
      <c r="AHY116" s="220"/>
      <c r="AHZ116" s="220"/>
      <c r="AIA116" s="220"/>
      <c r="AIB116" s="220"/>
      <c r="AIC116" s="220"/>
      <c r="AID116" s="220"/>
      <c r="AIE116" s="220"/>
      <c r="AIF116" s="220"/>
      <c r="AIG116" s="220"/>
      <c r="AIH116" s="220"/>
      <c r="AII116" s="220"/>
      <c r="AIJ116" s="220"/>
      <c r="AIK116" s="220"/>
      <c r="AIL116" s="220"/>
      <c r="AIM116" s="220"/>
      <c r="AIN116" s="220"/>
      <c r="AIO116" s="220"/>
      <c r="AIP116" s="220"/>
      <c r="AIQ116" s="220"/>
      <c r="AIR116" s="220"/>
      <c r="AIS116" s="220"/>
      <c r="AIT116" s="220"/>
      <c r="AIU116" s="220"/>
      <c r="AIV116" s="220"/>
      <c r="AIW116" s="220"/>
      <c r="AIX116" s="220"/>
      <c r="AIY116" s="220"/>
      <c r="AIZ116" s="220"/>
      <c r="AJA116" s="220"/>
      <c r="AJB116" s="220"/>
      <c r="AJC116" s="220"/>
      <c r="AJD116" s="220"/>
      <c r="AJE116" s="220"/>
      <c r="AJF116" s="220"/>
      <c r="AJG116" s="220"/>
      <c r="AJH116" s="220"/>
      <c r="AJI116" s="220"/>
      <c r="AJJ116" s="220"/>
      <c r="AJK116" s="220"/>
      <c r="AJL116" s="220"/>
      <c r="AJM116" s="220"/>
      <c r="AJN116" s="220"/>
      <c r="AJO116" s="220"/>
      <c r="AJP116" s="220"/>
      <c r="AJQ116" s="220"/>
      <c r="AJR116" s="220"/>
      <c r="AJS116" s="220"/>
      <c r="AJT116" s="220"/>
      <c r="AJU116" s="220"/>
      <c r="AJV116" s="220"/>
      <c r="AJW116" s="220"/>
      <c r="AJX116" s="220"/>
      <c r="AJY116" s="220"/>
      <c r="AJZ116" s="220"/>
      <c r="AKA116" s="220"/>
      <c r="AKB116" s="220"/>
      <c r="AKC116" s="220"/>
      <c r="AKD116" s="220"/>
      <c r="AKE116" s="220"/>
      <c r="AKF116" s="220"/>
      <c r="AKG116" s="220"/>
      <c r="AKH116" s="220"/>
      <c r="AKI116" s="220"/>
      <c r="AKJ116" s="220"/>
      <c r="AKK116" s="220"/>
      <c r="AKL116" s="220"/>
      <c r="AKM116" s="220"/>
      <c r="AKN116" s="220"/>
      <c r="AKO116" s="220"/>
      <c r="AKP116" s="220"/>
      <c r="AKQ116" s="220"/>
      <c r="AKR116" s="220"/>
      <c r="AKS116" s="220"/>
      <c r="AKT116" s="220"/>
      <c r="AKU116" s="220"/>
      <c r="AKV116" s="220"/>
      <c r="AKW116" s="220"/>
      <c r="AKX116" s="220"/>
      <c r="AKY116" s="220"/>
      <c r="AKZ116" s="220"/>
      <c r="ALA116" s="220"/>
      <c r="ALB116" s="220"/>
      <c r="ALC116" s="220"/>
      <c r="ALD116" s="220"/>
      <c r="ALE116" s="220"/>
      <c r="ALF116" s="220"/>
      <c r="ALG116" s="220"/>
      <c r="ALH116" s="220"/>
      <c r="ALI116" s="220"/>
      <c r="ALJ116" s="220"/>
      <c r="ALK116" s="220"/>
      <c r="ALL116" s="220"/>
      <c r="ALM116" s="220"/>
      <c r="ALN116" s="220"/>
      <c r="ALO116" s="220"/>
      <c r="ALP116" s="220"/>
      <c r="ALQ116" s="220"/>
      <c r="ALR116" s="220"/>
      <c r="ALS116" s="220"/>
      <c r="ALT116" s="220"/>
      <c r="ALU116" s="220"/>
      <c r="ALV116" s="220"/>
      <c r="ALW116" s="220"/>
      <c r="ALX116" s="220"/>
      <c r="ALY116" s="220"/>
      <c r="ALZ116" s="220"/>
      <c r="AMA116" s="220"/>
      <c r="AMB116" s="220"/>
      <c r="AMC116" s="220"/>
      <c r="AMD116" s="220"/>
      <c r="AME116" s="220"/>
      <c r="AMF116" s="220"/>
      <c r="AMG116" s="220"/>
      <c r="AMH116" s="220"/>
      <c r="AMI116" s="220"/>
      <c r="AMJ116" s="220"/>
      <c r="AMK116" s="220"/>
      <c r="AML116" s="220"/>
      <c r="AMM116" s="220"/>
      <c r="AMN116" s="220"/>
      <c r="AMO116" s="220"/>
      <c r="AMP116" s="220"/>
      <c r="AMQ116" s="220"/>
      <c r="AMR116" s="220"/>
      <c r="AMS116" s="220"/>
      <c r="AMT116" s="220"/>
      <c r="AMU116" s="220"/>
      <c r="AMV116" s="220"/>
      <c r="AMW116" s="220"/>
      <c r="AMX116" s="220"/>
      <c r="AMY116" s="220"/>
      <c r="AMZ116" s="220"/>
      <c r="ANA116" s="220"/>
      <c r="ANB116" s="220"/>
      <c r="ANC116" s="220"/>
      <c r="AND116" s="220"/>
      <c r="ANE116" s="220"/>
      <c r="ANF116" s="220"/>
      <c r="ANG116" s="220"/>
      <c r="ANH116" s="220"/>
      <c r="ANI116" s="220"/>
      <c r="ANJ116" s="220"/>
      <c r="ANK116" s="220"/>
      <c r="ANL116" s="220"/>
      <c r="ANM116" s="220"/>
      <c r="ANN116" s="220"/>
      <c r="ANO116" s="220"/>
      <c r="ANP116" s="220"/>
      <c r="ANQ116" s="220"/>
      <c r="ANR116" s="220"/>
      <c r="ANS116" s="220"/>
      <c r="ANT116" s="220"/>
      <c r="ANU116" s="220"/>
      <c r="ANV116" s="220"/>
      <c r="ANW116" s="220"/>
      <c r="ANX116" s="220"/>
      <c r="ANY116" s="220"/>
      <c r="ANZ116" s="220"/>
      <c r="AOA116" s="220"/>
      <c r="AOB116" s="220"/>
      <c r="AOC116" s="220"/>
      <c r="AOD116" s="220"/>
      <c r="AOE116" s="220"/>
      <c r="AOF116" s="220"/>
      <c r="AOG116" s="220"/>
      <c r="AOH116" s="220"/>
      <c r="AOI116" s="220"/>
      <c r="AOJ116" s="220"/>
      <c r="AOK116" s="220"/>
      <c r="AOL116" s="220"/>
      <c r="AOM116" s="220"/>
      <c r="AON116" s="220"/>
      <c r="AOO116" s="220"/>
      <c r="AOP116" s="220"/>
      <c r="AOQ116" s="220"/>
      <c r="AOR116" s="220"/>
      <c r="AOS116" s="220"/>
      <c r="AOT116" s="220"/>
      <c r="AOU116" s="220"/>
      <c r="AOV116" s="220"/>
      <c r="AOW116" s="220"/>
      <c r="AOX116" s="220"/>
      <c r="AOY116" s="220"/>
      <c r="AOZ116" s="220"/>
      <c r="APA116" s="220"/>
      <c r="APB116" s="220"/>
      <c r="APC116" s="220"/>
      <c r="APD116" s="220"/>
      <c r="APE116" s="220"/>
      <c r="APF116" s="220"/>
      <c r="APG116" s="220"/>
      <c r="APH116" s="220"/>
      <c r="API116" s="220"/>
      <c r="APJ116" s="220"/>
      <c r="APK116" s="220"/>
      <c r="APL116" s="220"/>
      <c r="APM116" s="220"/>
      <c r="APN116" s="220"/>
      <c r="APO116" s="220"/>
      <c r="APP116" s="220"/>
      <c r="APQ116" s="220"/>
      <c r="APR116" s="220"/>
      <c r="APS116" s="220"/>
      <c r="APT116" s="220"/>
      <c r="APU116" s="220"/>
      <c r="APV116" s="220"/>
      <c r="APW116" s="220"/>
      <c r="APX116" s="220"/>
      <c r="APY116" s="220"/>
      <c r="APZ116" s="220"/>
      <c r="AQA116" s="220"/>
      <c r="AQB116" s="220"/>
      <c r="AQC116" s="220"/>
      <c r="AQD116" s="220"/>
      <c r="AQE116" s="220"/>
      <c r="AQF116" s="220"/>
      <c r="AQG116" s="220"/>
      <c r="AQH116" s="220"/>
      <c r="AQI116" s="220"/>
      <c r="AQJ116" s="220"/>
      <c r="AQK116" s="220"/>
      <c r="AQL116" s="220"/>
      <c r="AQM116" s="220"/>
      <c r="AQN116" s="220"/>
      <c r="AQO116" s="220"/>
      <c r="AQP116" s="220"/>
      <c r="AQQ116" s="220"/>
      <c r="AQR116" s="220"/>
      <c r="AQS116" s="220"/>
      <c r="AQT116" s="220"/>
      <c r="AQU116" s="220"/>
      <c r="AQV116" s="220"/>
      <c r="AQW116" s="220"/>
      <c r="AQX116" s="220"/>
      <c r="AQY116" s="220"/>
      <c r="AQZ116" s="220"/>
      <c r="ARA116" s="220"/>
      <c r="ARB116" s="220"/>
      <c r="ARC116" s="220"/>
      <c r="ARD116" s="220"/>
      <c r="ARE116" s="220"/>
      <c r="ARF116" s="220"/>
      <c r="ARG116" s="220"/>
      <c r="ARH116" s="220"/>
      <c r="ARI116" s="220"/>
      <c r="ARJ116" s="220"/>
      <c r="ARK116" s="220"/>
      <c r="ARL116" s="220"/>
      <c r="ARM116" s="220"/>
      <c r="ARN116" s="220"/>
      <c r="ARO116" s="220"/>
      <c r="ARP116" s="220"/>
      <c r="ARQ116" s="220"/>
      <c r="ARR116" s="220"/>
      <c r="ARS116" s="220"/>
      <c r="ART116" s="220"/>
      <c r="ARU116" s="220"/>
      <c r="ARV116" s="220"/>
      <c r="ARW116" s="220"/>
      <c r="ARX116" s="220"/>
      <c r="ARY116" s="220"/>
      <c r="ARZ116" s="220"/>
      <c r="ASA116" s="220"/>
      <c r="ASB116" s="220"/>
      <c r="ASC116" s="220"/>
      <c r="ASD116" s="220"/>
      <c r="ASE116" s="220"/>
      <c r="ASF116" s="220"/>
      <c r="ASG116" s="220"/>
      <c r="ASH116" s="220"/>
      <c r="ASI116" s="220"/>
      <c r="ASJ116" s="220"/>
      <c r="ASK116" s="220"/>
      <c r="ASL116" s="220"/>
      <c r="ASM116" s="220"/>
      <c r="ASN116" s="220"/>
      <c r="ASO116" s="220"/>
      <c r="ASP116" s="220"/>
      <c r="ASQ116" s="220"/>
      <c r="ASR116" s="220"/>
      <c r="ASS116" s="220"/>
      <c r="AST116" s="220"/>
      <c r="ASU116" s="220"/>
      <c r="ASV116" s="220"/>
      <c r="ASW116" s="220"/>
      <c r="ASX116" s="220"/>
      <c r="ASY116" s="220"/>
      <c r="ASZ116" s="220"/>
      <c r="ATA116" s="220"/>
      <c r="ATB116" s="220"/>
      <c r="ATC116" s="220"/>
      <c r="ATD116" s="220"/>
      <c r="ATE116" s="220"/>
      <c r="ATF116" s="220"/>
      <c r="ATG116" s="220"/>
      <c r="ATH116" s="220"/>
      <c r="ATI116" s="220"/>
    </row>
    <row r="117" spans="2:1205" s="405" customFormat="1" ht="12.75" x14ac:dyDescent="0.15">
      <c r="B117" s="1001"/>
      <c r="C117" s="983"/>
      <c r="D117" s="406"/>
      <c r="E117" s="406"/>
      <c r="F117" s="406"/>
      <c r="G117" s="406"/>
      <c r="H117" s="1006"/>
      <c r="I117" s="974"/>
      <c r="J117" s="399"/>
      <c r="K117" s="399"/>
      <c r="L117" s="399"/>
      <c r="M117" s="399"/>
      <c r="N117" s="962"/>
      <c r="O117" s="959"/>
      <c r="P117" s="399"/>
      <c r="Q117" s="399"/>
      <c r="R117" s="399"/>
      <c r="S117" s="399"/>
      <c r="T117" s="962"/>
      <c r="U117" s="959"/>
      <c r="V117" s="399"/>
      <c r="W117" s="399"/>
      <c r="X117" s="399"/>
      <c r="Y117" s="399"/>
      <c r="Z117" s="1040"/>
      <c r="AA117" s="1043"/>
      <c r="AB117" s="1035"/>
      <c r="AC117" s="1035"/>
      <c r="AD117" s="1035"/>
      <c r="AE117" s="1035"/>
      <c r="AF117" s="1035"/>
      <c r="AG117" s="1035"/>
      <c r="AH117" s="1035"/>
      <c r="AI117" s="1035"/>
      <c r="AJ117" s="1035"/>
      <c r="AK117" s="407"/>
      <c r="AL117" s="408"/>
      <c r="AM117" s="1035"/>
      <c r="AN117" s="407"/>
      <c r="AO117" s="408"/>
      <c r="AP117" s="1035"/>
      <c r="AQ117" s="550">
        <v>1545346</v>
      </c>
      <c r="AR117" s="403" t="s">
        <v>2125</v>
      </c>
      <c r="AS117" s="1013"/>
      <c r="AT117" s="1013"/>
      <c r="AU117" s="402">
        <v>0</v>
      </c>
      <c r="AV117" s="403" t="s">
        <v>2125</v>
      </c>
      <c r="AW117" s="1013"/>
      <c r="AX117" s="1013"/>
      <c r="AY117" s="402">
        <v>0</v>
      </c>
      <c r="AZ117" s="403" t="s">
        <v>2125</v>
      </c>
      <c r="BA117" s="1013"/>
      <c r="BB117" s="1013"/>
      <c r="BC117" s="402">
        <v>0</v>
      </c>
      <c r="BD117" s="403" t="s">
        <v>2125</v>
      </c>
      <c r="BE117" s="1013"/>
      <c r="BF117" s="1022"/>
      <c r="BG117" s="402"/>
      <c r="BH117" s="403" t="s">
        <v>2125</v>
      </c>
      <c r="BI117" s="1013"/>
      <c r="BJ117" s="1013"/>
      <c r="BK117" s="404"/>
      <c r="BL117" s="220"/>
      <c r="BM117" s="220"/>
      <c r="BN117" s="220"/>
      <c r="BO117" s="220"/>
      <c r="BP117" s="220"/>
      <c r="BQ117" s="220"/>
      <c r="BR117" s="220"/>
      <c r="BS117" s="220"/>
      <c r="BT117" s="220"/>
      <c r="BU117" s="220"/>
      <c r="BV117" s="220"/>
      <c r="BW117" s="220"/>
      <c r="BX117" s="220"/>
      <c r="BY117" s="220"/>
      <c r="BZ117" s="220"/>
      <c r="CA117" s="220"/>
      <c r="CB117" s="220"/>
      <c r="CC117" s="220"/>
      <c r="CD117" s="220"/>
      <c r="CE117" s="220"/>
      <c r="CF117" s="220"/>
      <c r="CG117" s="220"/>
      <c r="CH117" s="220"/>
      <c r="CI117" s="220"/>
      <c r="CJ117" s="220"/>
      <c r="CK117" s="220"/>
      <c r="CL117" s="220"/>
      <c r="CM117" s="220"/>
      <c r="CN117" s="220"/>
      <c r="CO117" s="220"/>
      <c r="CP117" s="220"/>
      <c r="CQ117" s="220"/>
      <c r="CR117" s="220"/>
      <c r="CS117" s="220"/>
      <c r="CT117" s="220"/>
      <c r="CU117" s="220"/>
      <c r="CV117" s="220"/>
      <c r="CW117" s="220"/>
      <c r="CX117" s="220"/>
      <c r="CY117" s="220"/>
      <c r="CZ117" s="220"/>
      <c r="DA117" s="220"/>
      <c r="DB117" s="220"/>
      <c r="DC117" s="220"/>
      <c r="DD117" s="220"/>
      <c r="DE117" s="220"/>
      <c r="DF117" s="220"/>
      <c r="DG117" s="220"/>
      <c r="DH117" s="220"/>
      <c r="DI117" s="220"/>
      <c r="DJ117" s="220"/>
      <c r="DK117" s="220"/>
      <c r="DL117" s="220"/>
      <c r="DM117" s="220"/>
      <c r="DN117" s="220"/>
      <c r="DO117" s="220"/>
      <c r="DP117" s="220"/>
      <c r="DQ117" s="220"/>
      <c r="DR117" s="220"/>
      <c r="DS117" s="220"/>
      <c r="DT117" s="220"/>
      <c r="DU117" s="220"/>
      <c r="DV117" s="220"/>
      <c r="DW117" s="220"/>
      <c r="DX117" s="220"/>
      <c r="DY117" s="220"/>
      <c r="DZ117" s="220"/>
      <c r="EA117" s="220"/>
      <c r="EB117" s="220"/>
      <c r="EC117" s="220"/>
      <c r="ED117" s="220"/>
      <c r="EE117" s="220"/>
      <c r="EF117" s="220"/>
      <c r="EG117" s="220"/>
      <c r="EH117" s="220"/>
      <c r="EI117" s="220"/>
      <c r="EJ117" s="220"/>
      <c r="EK117" s="220"/>
      <c r="EL117" s="220"/>
      <c r="EM117" s="220"/>
      <c r="EN117" s="220"/>
      <c r="EO117" s="220"/>
      <c r="EP117" s="220"/>
      <c r="EQ117" s="220"/>
      <c r="ER117" s="220"/>
      <c r="ES117" s="220"/>
      <c r="ET117" s="220"/>
      <c r="EU117" s="220"/>
      <c r="EV117" s="220"/>
      <c r="EW117" s="220"/>
      <c r="EX117" s="220"/>
      <c r="EY117" s="220"/>
      <c r="EZ117" s="220"/>
      <c r="FA117" s="220"/>
      <c r="FB117" s="220"/>
      <c r="FC117" s="220"/>
      <c r="FD117" s="220"/>
      <c r="FE117" s="220"/>
      <c r="FF117" s="220"/>
      <c r="FG117" s="220"/>
      <c r="FH117" s="220"/>
      <c r="FI117" s="220"/>
      <c r="FJ117" s="220"/>
      <c r="FK117" s="220"/>
      <c r="FL117" s="220"/>
      <c r="FM117" s="220"/>
      <c r="FN117" s="220"/>
      <c r="FO117" s="220"/>
      <c r="FP117" s="220"/>
      <c r="FQ117" s="220"/>
      <c r="FR117" s="220"/>
      <c r="FS117" s="220"/>
      <c r="FT117" s="220"/>
      <c r="FU117" s="220"/>
      <c r="FV117" s="220"/>
      <c r="FW117" s="220"/>
      <c r="FX117" s="220"/>
      <c r="FY117" s="220"/>
      <c r="FZ117" s="220"/>
      <c r="GA117" s="220"/>
      <c r="GB117" s="220"/>
      <c r="GC117" s="220"/>
      <c r="GD117" s="220"/>
      <c r="GE117" s="220"/>
      <c r="GF117" s="220"/>
      <c r="GG117" s="220"/>
      <c r="GH117" s="220"/>
      <c r="GI117" s="220"/>
      <c r="GJ117" s="220"/>
      <c r="GK117" s="220"/>
      <c r="GL117" s="220"/>
      <c r="GM117" s="220"/>
      <c r="GN117" s="220"/>
      <c r="GO117" s="220"/>
      <c r="GP117" s="220"/>
      <c r="GQ117" s="220"/>
      <c r="GR117" s="220"/>
      <c r="GS117" s="220"/>
      <c r="GT117" s="220"/>
      <c r="GU117" s="220"/>
      <c r="GV117" s="220"/>
      <c r="GW117" s="220"/>
      <c r="GX117" s="220"/>
      <c r="GY117" s="220"/>
      <c r="GZ117" s="220"/>
      <c r="HA117" s="220"/>
      <c r="HB117" s="220"/>
      <c r="HC117" s="220"/>
      <c r="HD117" s="220"/>
      <c r="HE117" s="220"/>
      <c r="HF117" s="220"/>
      <c r="HG117" s="220"/>
      <c r="HH117" s="220"/>
      <c r="HI117" s="220"/>
      <c r="HJ117" s="220"/>
      <c r="HK117" s="220"/>
      <c r="HL117" s="220"/>
      <c r="HM117" s="220"/>
      <c r="HN117" s="220"/>
      <c r="HO117" s="220"/>
      <c r="HP117" s="220"/>
      <c r="HQ117" s="220"/>
      <c r="HR117" s="220"/>
      <c r="HS117" s="220"/>
      <c r="HT117" s="220"/>
      <c r="HU117" s="220"/>
      <c r="HV117" s="220"/>
      <c r="HW117" s="220"/>
      <c r="HX117" s="220"/>
      <c r="HY117" s="220"/>
      <c r="HZ117" s="220"/>
      <c r="IA117" s="220"/>
      <c r="IB117" s="220"/>
      <c r="IC117" s="220"/>
      <c r="ID117" s="220"/>
      <c r="IE117" s="220"/>
      <c r="IF117" s="220"/>
      <c r="IG117" s="220"/>
      <c r="IH117" s="220"/>
      <c r="II117" s="220"/>
      <c r="IJ117" s="220"/>
      <c r="IK117" s="220"/>
      <c r="IL117" s="220"/>
      <c r="IM117" s="220"/>
      <c r="IN117" s="220"/>
      <c r="IO117" s="220"/>
      <c r="IP117" s="220"/>
      <c r="IQ117" s="220"/>
      <c r="IR117" s="220"/>
      <c r="IS117" s="220"/>
      <c r="IT117" s="220"/>
      <c r="IU117" s="220"/>
      <c r="IV117" s="220"/>
      <c r="IW117" s="220"/>
      <c r="IX117" s="220"/>
      <c r="IY117" s="220"/>
      <c r="IZ117" s="220"/>
      <c r="JA117" s="220"/>
      <c r="JB117" s="220"/>
      <c r="JC117" s="220"/>
      <c r="JD117" s="220"/>
      <c r="JE117" s="220"/>
      <c r="JF117" s="220"/>
      <c r="JG117" s="220"/>
      <c r="JH117" s="220"/>
      <c r="JI117" s="220"/>
      <c r="JJ117" s="220"/>
      <c r="JK117" s="220"/>
      <c r="JL117" s="220"/>
      <c r="JM117" s="220"/>
      <c r="JN117" s="220"/>
      <c r="JO117" s="220"/>
      <c r="JP117" s="220"/>
      <c r="JQ117" s="220"/>
      <c r="JR117" s="220"/>
      <c r="JS117" s="220"/>
      <c r="JT117" s="220"/>
      <c r="JU117" s="220"/>
      <c r="JV117" s="220"/>
      <c r="JW117" s="220"/>
      <c r="JX117" s="220"/>
      <c r="JY117" s="220"/>
      <c r="JZ117" s="220"/>
      <c r="KA117" s="220"/>
      <c r="KB117" s="220"/>
      <c r="KC117" s="220"/>
      <c r="KD117" s="220"/>
      <c r="KE117" s="220"/>
      <c r="KF117" s="220"/>
      <c r="KG117" s="220"/>
      <c r="KH117" s="220"/>
      <c r="KI117" s="220"/>
      <c r="KJ117" s="220"/>
      <c r="KK117" s="220"/>
      <c r="KL117" s="220"/>
      <c r="KM117" s="220"/>
      <c r="KN117" s="220"/>
      <c r="KO117" s="220"/>
      <c r="KP117" s="220"/>
      <c r="KQ117" s="220"/>
      <c r="KR117" s="220"/>
      <c r="KS117" s="220"/>
      <c r="KT117" s="220"/>
      <c r="KU117" s="220"/>
      <c r="KV117" s="220"/>
      <c r="KW117" s="220"/>
      <c r="KX117" s="220"/>
      <c r="KY117" s="220"/>
      <c r="KZ117" s="220"/>
      <c r="LA117" s="220"/>
      <c r="LB117" s="220"/>
      <c r="LC117" s="220"/>
      <c r="LD117" s="220"/>
      <c r="LE117" s="220"/>
      <c r="LF117" s="220"/>
      <c r="LG117" s="220"/>
      <c r="LH117" s="220"/>
      <c r="LI117" s="220"/>
      <c r="LJ117" s="220"/>
      <c r="LK117" s="220"/>
      <c r="LL117" s="220"/>
      <c r="LM117" s="220"/>
      <c r="LN117" s="220"/>
      <c r="LO117" s="220"/>
      <c r="LP117" s="220"/>
      <c r="LQ117" s="220"/>
      <c r="LR117" s="220"/>
      <c r="LS117" s="220"/>
      <c r="LT117" s="220"/>
      <c r="LU117" s="220"/>
      <c r="LV117" s="220"/>
      <c r="LW117" s="220"/>
      <c r="LX117" s="220"/>
      <c r="LY117" s="220"/>
      <c r="LZ117" s="220"/>
      <c r="MA117" s="220"/>
      <c r="MB117" s="220"/>
      <c r="MC117" s="220"/>
      <c r="MD117" s="220"/>
      <c r="ME117" s="220"/>
      <c r="MF117" s="220"/>
      <c r="MG117" s="220"/>
      <c r="MH117" s="220"/>
      <c r="MI117" s="220"/>
      <c r="MJ117" s="220"/>
      <c r="MK117" s="220"/>
      <c r="ML117" s="220"/>
      <c r="MM117" s="220"/>
      <c r="MN117" s="220"/>
      <c r="MO117" s="220"/>
      <c r="MP117" s="220"/>
      <c r="MQ117" s="220"/>
      <c r="MR117" s="220"/>
      <c r="MS117" s="220"/>
      <c r="MT117" s="220"/>
      <c r="MU117" s="220"/>
      <c r="MV117" s="220"/>
      <c r="MW117" s="220"/>
      <c r="MX117" s="220"/>
      <c r="MY117" s="220"/>
      <c r="MZ117" s="220"/>
      <c r="NA117" s="220"/>
      <c r="NB117" s="220"/>
      <c r="NC117" s="220"/>
      <c r="ND117" s="220"/>
      <c r="NE117" s="220"/>
      <c r="NF117" s="220"/>
      <c r="NG117" s="220"/>
      <c r="NH117" s="220"/>
      <c r="NI117" s="220"/>
      <c r="NJ117" s="220"/>
      <c r="NK117" s="220"/>
      <c r="NL117" s="220"/>
      <c r="NM117" s="220"/>
      <c r="NN117" s="220"/>
      <c r="NO117" s="220"/>
      <c r="NP117" s="220"/>
      <c r="NQ117" s="220"/>
      <c r="NR117" s="220"/>
      <c r="NS117" s="220"/>
      <c r="NT117" s="220"/>
      <c r="NU117" s="220"/>
      <c r="NV117" s="220"/>
      <c r="NW117" s="220"/>
      <c r="NX117" s="220"/>
      <c r="NY117" s="220"/>
      <c r="NZ117" s="220"/>
      <c r="OA117" s="220"/>
      <c r="OB117" s="220"/>
      <c r="OC117" s="220"/>
      <c r="OD117" s="220"/>
      <c r="OE117" s="220"/>
      <c r="OF117" s="220"/>
      <c r="OG117" s="220"/>
      <c r="OH117" s="220"/>
      <c r="OI117" s="220"/>
      <c r="OJ117" s="220"/>
      <c r="OK117" s="220"/>
      <c r="OL117" s="220"/>
      <c r="OM117" s="220"/>
      <c r="ON117" s="220"/>
      <c r="OO117" s="220"/>
      <c r="OP117" s="220"/>
      <c r="OQ117" s="220"/>
      <c r="OR117" s="220"/>
      <c r="OS117" s="220"/>
      <c r="OT117" s="220"/>
      <c r="OU117" s="220"/>
      <c r="OV117" s="220"/>
      <c r="OW117" s="220"/>
      <c r="OX117" s="220"/>
      <c r="OY117" s="220"/>
      <c r="OZ117" s="220"/>
      <c r="PA117" s="220"/>
      <c r="PB117" s="220"/>
      <c r="PC117" s="220"/>
      <c r="PD117" s="220"/>
      <c r="PE117" s="220"/>
      <c r="PF117" s="220"/>
      <c r="PG117" s="220"/>
      <c r="PH117" s="220"/>
      <c r="PI117" s="220"/>
      <c r="PJ117" s="220"/>
      <c r="PK117" s="220"/>
      <c r="PL117" s="220"/>
      <c r="PM117" s="220"/>
      <c r="PN117" s="220"/>
      <c r="PO117" s="220"/>
      <c r="PP117" s="220"/>
      <c r="PQ117" s="220"/>
      <c r="PR117" s="220"/>
      <c r="PS117" s="220"/>
      <c r="PT117" s="220"/>
      <c r="PU117" s="220"/>
      <c r="PV117" s="220"/>
      <c r="PW117" s="220"/>
      <c r="PX117" s="220"/>
      <c r="PY117" s="220"/>
      <c r="PZ117" s="220"/>
      <c r="QA117" s="220"/>
      <c r="QB117" s="220"/>
      <c r="QC117" s="220"/>
      <c r="QD117" s="220"/>
      <c r="QE117" s="220"/>
      <c r="QF117" s="220"/>
      <c r="QG117" s="220"/>
      <c r="QH117" s="220"/>
      <c r="QI117" s="220"/>
      <c r="QJ117" s="220"/>
      <c r="QK117" s="220"/>
      <c r="QL117" s="220"/>
      <c r="QM117" s="220"/>
      <c r="QN117" s="220"/>
      <c r="QO117" s="220"/>
      <c r="QP117" s="220"/>
      <c r="QQ117" s="220"/>
      <c r="QR117" s="220"/>
      <c r="QS117" s="220"/>
      <c r="QT117" s="220"/>
      <c r="QU117" s="220"/>
      <c r="QV117" s="220"/>
      <c r="QW117" s="220"/>
      <c r="QX117" s="220"/>
      <c r="QY117" s="220"/>
      <c r="QZ117" s="220"/>
      <c r="RA117" s="220"/>
      <c r="RB117" s="220"/>
      <c r="RC117" s="220"/>
      <c r="RD117" s="220"/>
      <c r="RE117" s="220"/>
      <c r="RF117" s="220"/>
      <c r="RG117" s="220"/>
      <c r="RH117" s="220"/>
      <c r="RI117" s="220"/>
      <c r="RJ117" s="220"/>
      <c r="RK117" s="220"/>
      <c r="RL117" s="220"/>
      <c r="RM117" s="220"/>
      <c r="RN117" s="220"/>
      <c r="RO117" s="220"/>
      <c r="RP117" s="220"/>
      <c r="RQ117" s="220"/>
      <c r="RR117" s="220"/>
      <c r="RS117" s="220"/>
      <c r="RT117" s="220"/>
      <c r="RU117" s="220"/>
      <c r="RV117" s="220"/>
      <c r="RW117" s="220"/>
      <c r="RX117" s="220"/>
      <c r="RY117" s="220"/>
      <c r="RZ117" s="220"/>
      <c r="SA117" s="220"/>
      <c r="SB117" s="220"/>
      <c r="SC117" s="220"/>
      <c r="SD117" s="220"/>
      <c r="SE117" s="220"/>
      <c r="SF117" s="220"/>
      <c r="SG117" s="220"/>
      <c r="SH117" s="220"/>
      <c r="SI117" s="220"/>
      <c r="SJ117" s="220"/>
      <c r="SK117" s="220"/>
      <c r="SL117" s="220"/>
      <c r="SM117" s="220"/>
      <c r="SN117" s="220"/>
      <c r="SO117" s="220"/>
      <c r="SP117" s="220"/>
      <c r="SQ117" s="220"/>
      <c r="SR117" s="220"/>
      <c r="SS117" s="220"/>
      <c r="ST117" s="220"/>
      <c r="SU117" s="220"/>
      <c r="SV117" s="220"/>
      <c r="SW117" s="220"/>
      <c r="SX117" s="220"/>
      <c r="SY117" s="220"/>
      <c r="SZ117" s="220"/>
      <c r="TA117" s="220"/>
      <c r="TB117" s="220"/>
      <c r="TC117" s="220"/>
      <c r="TD117" s="220"/>
      <c r="TE117" s="220"/>
      <c r="TF117" s="220"/>
      <c r="TG117" s="220"/>
      <c r="TH117" s="220"/>
      <c r="TI117" s="220"/>
      <c r="TJ117" s="220"/>
      <c r="TK117" s="220"/>
      <c r="TL117" s="220"/>
      <c r="TM117" s="220"/>
      <c r="TN117" s="220"/>
      <c r="TO117" s="220"/>
      <c r="TP117" s="220"/>
      <c r="TQ117" s="220"/>
      <c r="TR117" s="220"/>
      <c r="TS117" s="220"/>
      <c r="TT117" s="220"/>
      <c r="TU117" s="220"/>
      <c r="TV117" s="220"/>
      <c r="TW117" s="220"/>
      <c r="TX117" s="220"/>
      <c r="TY117" s="220"/>
      <c r="TZ117" s="220"/>
      <c r="UA117" s="220"/>
      <c r="UB117" s="220"/>
      <c r="UC117" s="220"/>
      <c r="UD117" s="220"/>
      <c r="UE117" s="220"/>
      <c r="UF117" s="220"/>
      <c r="UG117" s="220"/>
      <c r="UH117" s="220"/>
      <c r="UI117" s="220"/>
      <c r="UJ117" s="220"/>
      <c r="UK117" s="220"/>
      <c r="UL117" s="220"/>
      <c r="UM117" s="220"/>
      <c r="UN117" s="220"/>
      <c r="UO117" s="220"/>
      <c r="UP117" s="220"/>
      <c r="UQ117" s="220"/>
      <c r="UR117" s="220"/>
      <c r="US117" s="220"/>
      <c r="UT117" s="220"/>
      <c r="UU117" s="220"/>
      <c r="UV117" s="220"/>
      <c r="UW117" s="220"/>
      <c r="UX117" s="220"/>
      <c r="UY117" s="220"/>
      <c r="UZ117" s="220"/>
      <c r="VA117" s="220"/>
      <c r="VB117" s="220"/>
      <c r="VC117" s="220"/>
      <c r="VD117" s="220"/>
      <c r="VE117" s="220"/>
      <c r="VF117" s="220"/>
      <c r="VG117" s="220"/>
      <c r="VH117" s="220"/>
      <c r="VI117" s="220"/>
      <c r="VJ117" s="220"/>
      <c r="VK117" s="220"/>
      <c r="VL117" s="220"/>
      <c r="VM117" s="220"/>
      <c r="VN117" s="220"/>
      <c r="VO117" s="220"/>
      <c r="VP117" s="220"/>
      <c r="VQ117" s="220"/>
      <c r="VR117" s="220"/>
      <c r="VS117" s="220"/>
      <c r="VT117" s="220"/>
      <c r="VU117" s="220"/>
      <c r="VV117" s="220"/>
      <c r="VW117" s="220"/>
      <c r="VX117" s="220"/>
      <c r="VY117" s="220"/>
      <c r="VZ117" s="220"/>
      <c r="WA117" s="220"/>
      <c r="WB117" s="220"/>
      <c r="WC117" s="220"/>
      <c r="WD117" s="220"/>
      <c r="WE117" s="220"/>
      <c r="WF117" s="220"/>
      <c r="WG117" s="220"/>
      <c r="WH117" s="220"/>
      <c r="WI117" s="220"/>
      <c r="WJ117" s="220"/>
      <c r="WK117" s="220"/>
      <c r="WL117" s="220"/>
      <c r="WM117" s="220"/>
      <c r="WN117" s="220"/>
      <c r="WO117" s="220"/>
      <c r="WP117" s="220"/>
      <c r="WQ117" s="220"/>
      <c r="WR117" s="220"/>
      <c r="WS117" s="220"/>
      <c r="WT117" s="220"/>
      <c r="WU117" s="220"/>
      <c r="WV117" s="220"/>
      <c r="WW117" s="220"/>
      <c r="WX117" s="220"/>
      <c r="WY117" s="220"/>
      <c r="WZ117" s="220"/>
      <c r="XA117" s="220"/>
      <c r="XB117" s="220"/>
      <c r="XC117" s="220"/>
      <c r="XD117" s="220"/>
      <c r="XE117" s="220"/>
      <c r="XF117" s="220"/>
      <c r="XG117" s="220"/>
      <c r="XH117" s="220"/>
      <c r="XI117" s="220"/>
      <c r="XJ117" s="220"/>
      <c r="XK117" s="220"/>
      <c r="XL117" s="220"/>
      <c r="XM117" s="220"/>
      <c r="XN117" s="220"/>
      <c r="XO117" s="220"/>
      <c r="XP117" s="220"/>
      <c r="XQ117" s="220"/>
      <c r="XR117" s="220"/>
      <c r="XS117" s="220"/>
      <c r="XT117" s="220"/>
      <c r="XU117" s="220"/>
      <c r="XV117" s="220"/>
      <c r="XW117" s="220"/>
      <c r="XX117" s="220"/>
      <c r="XY117" s="220"/>
      <c r="XZ117" s="220"/>
      <c r="YA117" s="220"/>
      <c r="YB117" s="220"/>
      <c r="YC117" s="220"/>
      <c r="YD117" s="220"/>
      <c r="YE117" s="220"/>
      <c r="YF117" s="220"/>
      <c r="YG117" s="220"/>
      <c r="YH117" s="220"/>
      <c r="YI117" s="220"/>
      <c r="YJ117" s="220"/>
      <c r="YK117" s="220"/>
      <c r="YL117" s="220"/>
      <c r="YM117" s="220"/>
      <c r="YN117" s="220"/>
      <c r="YO117" s="220"/>
      <c r="YP117" s="220"/>
      <c r="YQ117" s="220"/>
      <c r="YR117" s="220"/>
      <c r="YS117" s="220"/>
      <c r="YT117" s="220"/>
      <c r="YU117" s="220"/>
      <c r="YV117" s="220"/>
      <c r="YW117" s="220"/>
      <c r="YX117" s="220"/>
      <c r="YY117" s="220"/>
      <c r="YZ117" s="220"/>
      <c r="ZA117" s="220"/>
      <c r="ZB117" s="220"/>
      <c r="ZC117" s="220"/>
      <c r="ZD117" s="220"/>
      <c r="ZE117" s="220"/>
      <c r="ZF117" s="220"/>
      <c r="ZG117" s="220"/>
      <c r="ZH117" s="220"/>
      <c r="ZI117" s="220"/>
      <c r="ZJ117" s="220"/>
      <c r="ZK117" s="220"/>
      <c r="ZL117" s="220"/>
      <c r="ZM117" s="220"/>
      <c r="ZN117" s="220"/>
      <c r="ZO117" s="220"/>
      <c r="ZP117" s="220"/>
      <c r="ZQ117" s="220"/>
      <c r="ZR117" s="220"/>
      <c r="ZS117" s="220"/>
      <c r="ZT117" s="220"/>
      <c r="ZU117" s="220"/>
      <c r="ZV117" s="220"/>
      <c r="ZW117" s="220"/>
      <c r="ZX117" s="220"/>
      <c r="ZY117" s="220"/>
      <c r="ZZ117" s="220"/>
      <c r="AAA117" s="220"/>
      <c r="AAB117" s="220"/>
      <c r="AAC117" s="220"/>
      <c r="AAD117" s="220"/>
      <c r="AAE117" s="220"/>
      <c r="AAF117" s="220"/>
      <c r="AAG117" s="220"/>
      <c r="AAH117" s="220"/>
      <c r="AAI117" s="220"/>
      <c r="AAJ117" s="220"/>
      <c r="AAK117" s="220"/>
      <c r="AAL117" s="220"/>
      <c r="AAM117" s="220"/>
      <c r="AAN117" s="220"/>
      <c r="AAO117" s="220"/>
      <c r="AAP117" s="220"/>
      <c r="AAQ117" s="220"/>
      <c r="AAR117" s="220"/>
      <c r="AAS117" s="220"/>
      <c r="AAT117" s="220"/>
      <c r="AAU117" s="220"/>
      <c r="AAV117" s="220"/>
      <c r="AAW117" s="220"/>
      <c r="AAX117" s="220"/>
      <c r="AAY117" s="220"/>
      <c r="AAZ117" s="220"/>
      <c r="ABA117" s="220"/>
      <c r="ABB117" s="220"/>
      <c r="ABC117" s="220"/>
      <c r="ABD117" s="220"/>
      <c r="ABE117" s="220"/>
      <c r="ABF117" s="220"/>
      <c r="ABG117" s="220"/>
      <c r="ABH117" s="220"/>
      <c r="ABI117" s="220"/>
      <c r="ABJ117" s="220"/>
      <c r="ABK117" s="220"/>
      <c r="ABL117" s="220"/>
      <c r="ABM117" s="220"/>
      <c r="ABN117" s="220"/>
      <c r="ABO117" s="220"/>
      <c r="ABP117" s="220"/>
      <c r="ABQ117" s="220"/>
      <c r="ABR117" s="220"/>
      <c r="ABS117" s="220"/>
      <c r="ABT117" s="220"/>
      <c r="ABU117" s="220"/>
      <c r="ABV117" s="220"/>
      <c r="ABW117" s="220"/>
      <c r="ABX117" s="220"/>
      <c r="ABY117" s="220"/>
      <c r="ABZ117" s="220"/>
      <c r="ACA117" s="220"/>
      <c r="ACB117" s="220"/>
      <c r="ACC117" s="220"/>
      <c r="ACD117" s="220"/>
      <c r="ACE117" s="220"/>
      <c r="ACF117" s="220"/>
      <c r="ACG117" s="220"/>
      <c r="ACH117" s="220"/>
      <c r="ACI117" s="220"/>
      <c r="ACJ117" s="220"/>
      <c r="ACK117" s="220"/>
      <c r="ACL117" s="220"/>
      <c r="ACM117" s="220"/>
      <c r="ACN117" s="220"/>
      <c r="ACO117" s="220"/>
      <c r="ACP117" s="220"/>
      <c r="ACQ117" s="220"/>
      <c r="ACR117" s="220"/>
      <c r="ACS117" s="220"/>
      <c r="ACT117" s="220"/>
      <c r="ACU117" s="220"/>
      <c r="ACV117" s="220"/>
      <c r="ACW117" s="220"/>
      <c r="ACX117" s="220"/>
      <c r="ACY117" s="220"/>
      <c r="ACZ117" s="220"/>
      <c r="ADA117" s="220"/>
      <c r="ADB117" s="220"/>
      <c r="ADC117" s="220"/>
      <c r="ADD117" s="220"/>
      <c r="ADE117" s="220"/>
      <c r="ADF117" s="220"/>
      <c r="ADG117" s="220"/>
      <c r="ADH117" s="220"/>
      <c r="ADI117" s="220"/>
      <c r="ADJ117" s="220"/>
      <c r="ADK117" s="220"/>
      <c r="ADL117" s="220"/>
      <c r="ADM117" s="220"/>
      <c r="ADN117" s="220"/>
      <c r="ADO117" s="220"/>
      <c r="ADP117" s="220"/>
      <c r="ADQ117" s="220"/>
      <c r="ADR117" s="220"/>
      <c r="ADS117" s="220"/>
      <c r="ADT117" s="220"/>
      <c r="ADU117" s="220"/>
      <c r="ADV117" s="220"/>
      <c r="ADW117" s="220"/>
      <c r="ADX117" s="220"/>
      <c r="ADY117" s="220"/>
      <c r="ADZ117" s="220"/>
      <c r="AEA117" s="220"/>
      <c r="AEB117" s="220"/>
      <c r="AEC117" s="220"/>
      <c r="AED117" s="220"/>
      <c r="AEE117" s="220"/>
      <c r="AEF117" s="220"/>
      <c r="AEG117" s="220"/>
      <c r="AEH117" s="220"/>
      <c r="AEI117" s="220"/>
      <c r="AEJ117" s="220"/>
      <c r="AEK117" s="220"/>
      <c r="AEL117" s="220"/>
      <c r="AEM117" s="220"/>
      <c r="AEN117" s="220"/>
      <c r="AEO117" s="220"/>
      <c r="AEP117" s="220"/>
      <c r="AEQ117" s="220"/>
      <c r="AER117" s="220"/>
      <c r="AES117" s="220"/>
      <c r="AET117" s="220"/>
      <c r="AEU117" s="220"/>
      <c r="AEV117" s="220"/>
      <c r="AEW117" s="220"/>
      <c r="AEX117" s="220"/>
      <c r="AEY117" s="220"/>
      <c r="AEZ117" s="220"/>
      <c r="AFA117" s="220"/>
      <c r="AFB117" s="220"/>
      <c r="AFC117" s="220"/>
      <c r="AFD117" s="220"/>
      <c r="AFE117" s="220"/>
      <c r="AFF117" s="220"/>
      <c r="AFG117" s="220"/>
      <c r="AFH117" s="220"/>
      <c r="AFI117" s="220"/>
      <c r="AFJ117" s="220"/>
      <c r="AFK117" s="220"/>
      <c r="AFL117" s="220"/>
      <c r="AFM117" s="220"/>
      <c r="AFN117" s="220"/>
      <c r="AFO117" s="220"/>
      <c r="AFP117" s="220"/>
      <c r="AFQ117" s="220"/>
      <c r="AFR117" s="220"/>
      <c r="AFS117" s="220"/>
      <c r="AFT117" s="220"/>
      <c r="AFU117" s="220"/>
      <c r="AFV117" s="220"/>
      <c r="AFW117" s="220"/>
      <c r="AFX117" s="220"/>
      <c r="AFY117" s="220"/>
      <c r="AFZ117" s="220"/>
      <c r="AGA117" s="220"/>
      <c r="AGB117" s="220"/>
      <c r="AGC117" s="220"/>
      <c r="AGD117" s="220"/>
      <c r="AGE117" s="220"/>
      <c r="AGF117" s="220"/>
      <c r="AGG117" s="220"/>
      <c r="AGH117" s="220"/>
      <c r="AGI117" s="220"/>
      <c r="AGJ117" s="220"/>
      <c r="AGK117" s="220"/>
      <c r="AGL117" s="220"/>
      <c r="AGM117" s="220"/>
      <c r="AGN117" s="220"/>
      <c r="AGO117" s="220"/>
      <c r="AGP117" s="220"/>
      <c r="AGQ117" s="220"/>
      <c r="AGR117" s="220"/>
      <c r="AGS117" s="220"/>
      <c r="AGT117" s="220"/>
      <c r="AGU117" s="220"/>
      <c r="AGV117" s="220"/>
      <c r="AGW117" s="220"/>
      <c r="AGX117" s="220"/>
      <c r="AGY117" s="220"/>
      <c r="AGZ117" s="220"/>
      <c r="AHA117" s="220"/>
      <c r="AHB117" s="220"/>
      <c r="AHC117" s="220"/>
      <c r="AHD117" s="220"/>
      <c r="AHE117" s="220"/>
      <c r="AHF117" s="220"/>
      <c r="AHG117" s="220"/>
      <c r="AHH117" s="220"/>
      <c r="AHI117" s="220"/>
      <c r="AHJ117" s="220"/>
      <c r="AHK117" s="220"/>
      <c r="AHL117" s="220"/>
      <c r="AHM117" s="220"/>
      <c r="AHN117" s="220"/>
      <c r="AHO117" s="220"/>
      <c r="AHP117" s="220"/>
      <c r="AHQ117" s="220"/>
      <c r="AHR117" s="220"/>
      <c r="AHS117" s="220"/>
      <c r="AHT117" s="220"/>
      <c r="AHU117" s="220"/>
      <c r="AHV117" s="220"/>
      <c r="AHW117" s="220"/>
      <c r="AHX117" s="220"/>
      <c r="AHY117" s="220"/>
      <c r="AHZ117" s="220"/>
      <c r="AIA117" s="220"/>
      <c r="AIB117" s="220"/>
      <c r="AIC117" s="220"/>
      <c r="AID117" s="220"/>
      <c r="AIE117" s="220"/>
      <c r="AIF117" s="220"/>
      <c r="AIG117" s="220"/>
      <c r="AIH117" s="220"/>
      <c r="AII117" s="220"/>
      <c r="AIJ117" s="220"/>
      <c r="AIK117" s="220"/>
      <c r="AIL117" s="220"/>
      <c r="AIM117" s="220"/>
      <c r="AIN117" s="220"/>
      <c r="AIO117" s="220"/>
      <c r="AIP117" s="220"/>
      <c r="AIQ117" s="220"/>
      <c r="AIR117" s="220"/>
      <c r="AIS117" s="220"/>
      <c r="AIT117" s="220"/>
      <c r="AIU117" s="220"/>
      <c r="AIV117" s="220"/>
      <c r="AIW117" s="220"/>
      <c r="AIX117" s="220"/>
      <c r="AIY117" s="220"/>
      <c r="AIZ117" s="220"/>
      <c r="AJA117" s="220"/>
      <c r="AJB117" s="220"/>
      <c r="AJC117" s="220"/>
      <c r="AJD117" s="220"/>
      <c r="AJE117" s="220"/>
      <c r="AJF117" s="220"/>
      <c r="AJG117" s="220"/>
      <c r="AJH117" s="220"/>
      <c r="AJI117" s="220"/>
      <c r="AJJ117" s="220"/>
      <c r="AJK117" s="220"/>
      <c r="AJL117" s="220"/>
      <c r="AJM117" s="220"/>
      <c r="AJN117" s="220"/>
      <c r="AJO117" s="220"/>
      <c r="AJP117" s="220"/>
      <c r="AJQ117" s="220"/>
      <c r="AJR117" s="220"/>
      <c r="AJS117" s="220"/>
      <c r="AJT117" s="220"/>
      <c r="AJU117" s="220"/>
      <c r="AJV117" s="220"/>
      <c r="AJW117" s="220"/>
      <c r="AJX117" s="220"/>
      <c r="AJY117" s="220"/>
      <c r="AJZ117" s="220"/>
      <c r="AKA117" s="220"/>
      <c r="AKB117" s="220"/>
      <c r="AKC117" s="220"/>
      <c r="AKD117" s="220"/>
      <c r="AKE117" s="220"/>
      <c r="AKF117" s="220"/>
      <c r="AKG117" s="220"/>
      <c r="AKH117" s="220"/>
      <c r="AKI117" s="220"/>
      <c r="AKJ117" s="220"/>
      <c r="AKK117" s="220"/>
      <c r="AKL117" s="220"/>
      <c r="AKM117" s="220"/>
      <c r="AKN117" s="220"/>
      <c r="AKO117" s="220"/>
      <c r="AKP117" s="220"/>
      <c r="AKQ117" s="220"/>
      <c r="AKR117" s="220"/>
      <c r="AKS117" s="220"/>
      <c r="AKT117" s="220"/>
      <c r="AKU117" s="220"/>
      <c r="AKV117" s="220"/>
      <c r="AKW117" s="220"/>
      <c r="AKX117" s="220"/>
      <c r="AKY117" s="220"/>
      <c r="AKZ117" s="220"/>
      <c r="ALA117" s="220"/>
      <c r="ALB117" s="220"/>
      <c r="ALC117" s="220"/>
      <c r="ALD117" s="220"/>
      <c r="ALE117" s="220"/>
      <c r="ALF117" s="220"/>
      <c r="ALG117" s="220"/>
      <c r="ALH117" s="220"/>
      <c r="ALI117" s="220"/>
      <c r="ALJ117" s="220"/>
      <c r="ALK117" s="220"/>
      <c r="ALL117" s="220"/>
      <c r="ALM117" s="220"/>
      <c r="ALN117" s="220"/>
      <c r="ALO117" s="220"/>
      <c r="ALP117" s="220"/>
      <c r="ALQ117" s="220"/>
      <c r="ALR117" s="220"/>
      <c r="ALS117" s="220"/>
      <c r="ALT117" s="220"/>
      <c r="ALU117" s="220"/>
      <c r="ALV117" s="220"/>
      <c r="ALW117" s="220"/>
      <c r="ALX117" s="220"/>
      <c r="ALY117" s="220"/>
      <c r="ALZ117" s="220"/>
      <c r="AMA117" s="220"/>
      <c r="AMB117" s="220"/>
      <c r="AMC117" s="220"/>
      <c r="AMD117" s="220"/>
      <c r="AME117" s="220"/>
      <c r="AMF117" s="220"/>
      <c r="AMG117" s="220"/>
      <c r="AMH117" s="220"/>
      <c r="AMI117" s="220"/>
      <c r="AMJ117" s="220"/>
      <c r="AMK117" s="220"/>
      <c r="AML117" s="220"/>
      <c r="AMM117" s="220"/>
      <c r="AMN117" s="220"/>
      <c r="AMO117" s="220"/>
      <c r="AMP117" s="220"/>
      <c r="AMQ117" s="220"/>
      <c r="AMR117" s="220"/>
      <c r="AMS117" s="220"/>
      <c r="AMT117" s="220"/>
      <c r="AMU117" s="220"/>
      <c r="AMV117" s="220"/>
      <c r="AMW117" s="220"/>
      <c r="AMX117" s="220"/>
      <c r="AMY117" s="220"/>
      <c r="AMZ117" s="220"/>
      <c r="ANA117" s="220"/>
      <c r="ANB117" s="220"/>
      <c r="ANC117" s="220"/>
      <c r="AND117" s="220"/>
      <c r="ANE117" s="220"/>
      <c r="ANF117" s="220"/>
      <c r="ANG117" s="220"/>
      <c r="ANH117" s="220"/>
      <c r="ANI117" s="220"/>
      <c r="ANJ117" s="220"/>
      <c r="ANK117" s="220"/>
      <c r="ANL117" s="220"/>
      <c r="ANM117" s="220"/>
      <c r="ANN117" s="220"/>
      <c r="ANO117" s="220"/>
      <c r="ANP117" s="220"/>
      <c r="ANQ117" s="220"/>
      <c r="ANR117" s="220"/>
      <c r="ANS117" s="220"/>
      <c r="ANT117" s="220"/>
      <c r="ANU117" s="220"/>
      <c r="ANV117" s="220"/>
      <c r="ANW117" s="220"/>
      <c r="ANX117" s="220"/>
      <c r="ANY117" s="220"/>
      <c r="ANZ117" s="220"/>
      <c r="AOA117" s="220"/>
      <c r="AOB117" s="220"/>
      <c r="AOC117" s="220"/>
      <c r="AOD117" s="220"/>
      <c r="AOE117" s="220"/>
      <c r="AOF117" s="220"/>
      <c r="AOG117" s="220"/>
      <c r="AOH117" s="220"/>
      <c r="AOI117" s="220"/>
      <c r="AOJ117" s="220"/>
      <c r="AOK117" s="220"/>
      <c r="AOL117" s="220"/>
      <c r="AOM117" s="220"/>
      <c r="AON117" s="220"/>
      <c r="AOO117" s="220"/>
      <c r="AOP117" s="220"/>
      <c r="AOQ117" s="220"/>
      <c r="AOR117" s="220"/>
      <c r="AOS117" s="220"/>
      <c r="AOT117" s="220"/>
      <c r="AOU117" s="220"/>
      <c r="AOV117" s="220"/>
      <c r="AOW117" s="220"/>
      <c r="AOX117" s="220"/>
      <c r="AOY117" s="220"/>
      <c r="AOZ117" s="220"/>
      <c r="APA117" s="220"/>
      <c r="APB117" s="220"/>
      <c r="APC117" s="220"/>
      <c r="APD117" s="220"/>
      <c r="APE117" s="220"/>
      <c r="APF117" s="220"/>
      <c r="APG117" s="220"/>
      <c r="APH117" s="220"/>
      <c r="API117" s="220"/>
      <c r="APJ117" s="220"/>
      <c r="APK117" s="220"/>
      <c r="APL117" s="220"/>
      <c r="APM117" s="220"/>
      <c r="APN117" s="220"/>
      <c r="APO117" s="220"/>
      <c r="APP117" s="220"/>
      <c r="APQ117" s="220"/>
      <c r="APR117" s="220"/>
      <c r="APS117" s="220"/>
      <c r="APT117" s="220"/>
      <c r="APU117" s="220"/>
      <c r="APV117" s="220"/>
      <c r="APW117" s="220"/>
      <c r="APX117" s="220"/>
      <c r="APY117" s="220"/>
      <c r="APZ117" s="220"/>
      <c r="AQA117" s="220"/>
      <c r="AQB117" s="220"/>
      <c r="AQC117" s="220"/>
      <c r="AQD117" s="220"/>
      <c r="AQE117" s="220"/>
      <c r="AQF117" s="220"/>
      <c r="AQG117" s="220"/>
      <c r="AQH117" s="220"/>
      <c r="AQI117" s="220"/>
      <c r="AQJ117" s="220"/>
      <c r="AQK117" s="220"/>
      <c r="AQL117" s="220"/>
      <c r="AQM117" s="220"/>
      <c r="AQN117" s="220"/>
      <c r="AQO117" s="220"/>
      <c r="AQP117" s="220"/>
      <c r="AQQ117" s="220"/>
      <c r="AQR117" s="220"/>
      <c r="AQS117" s="220"/>
      <c r="AQT117" s="220"/>
      <c r="AQU117" s="220"/>
      <c r="AQV117" s="220"/>
      <c r="AQW117" s="220"/>
      <c r="AQX117" s="220"/>
      <c r="AQY117" s="220"/>
      <c r="AQZ117" s="220"/>
      <c r="ARA117" s="220"/>
      <c r="ARB117" s="220"/>
      <c r="ARC117" s="220"/>
      <c r="ARD117" s="220"/>
      <c r="ARE117" s="220"/>
      <c r="ARF117" s="220"/>
      <c r="ARG117" s="220"/>
      <c r="ARH117" s="220"/>
      <c r="ARI117" s="220"/>
      <c r="ARJ117" s="220"/>
      <c r="ARK117" s="220"/>
      <c r="ARL117" s="220"/>
      <c r="ARM117" s="220"/>
      <c r="ARN117" s="220"/>
      <c r="ARO117" s="220"/>
      <c r="ARP117" s="220"/>
      <c r="ARQ117" s="220"/>
      <c r="ARR117" s="220"/>
      <c r="ARS117" s="220"/>
      <c r="ART117" s="220"/>
      <c r="ARU117" s="220"/>
      <c r="ARV117" s="220"/>
      <c r="ARW117" s="220"/>
      <c r="ARX117" s="220"/>
      <c r="ARY117" s="220"/>
      <c r="ARZ117" s="220"/>
      <c r="ASA117" s="220"/>
      <c r="ASB117" s="220"/>
      <c r="ASC117" s="220"/>
      <c r="ASD117" s="220"/>
      <c r="ASE117" s="220"/>
      <c r="ASF117" s="220"/>
      <c r="ASG117" s="220"/>
      <c r="ASH117" s="220"/>
      <c r="ASI117" s="220"/>
      <c r="ASJ117" s="220"/>
      <c r="ASK117" s="220"/>
      <c r="ASL117" s="220"/>
      <c r="ASM117" s="220"/>
      <c r="ASN117" s="220"/>
      <c r="ASO117" s="220"/>
      <c r="ASP117" s="220"/>
      <c r="ASQ117" s="220"/>
      <c r="ASR117" s="220"/>
      <c r="ASS117" s="220"/>
      <c r="AST117" s="220"/>
      <c r="ASU117" s="220"/>
      <c r="ASV117" s="220"/>
      <c r="ASW117" s="220"/>
      <c r="ASX117" s="220"/>
      <c r="ASY117" s="220"/>
      <c r="ASZ117" s="220"/>
      <c r="ATA117" s="220"/>
      <c r="ATB117" s="220"/>
      <c r="ATC117" s="220"/>
      <c r="ATD117" s="220"/>
      <c r="ATE117" s="220"/>
      <c r="ATF117" s="220"/>
      <c r="ATG117" s="220"/>
      <c r="ATH117" s="220"/>
      <c r="ATI117" s="220"/>
    </row>
    <row r="118" spans="2:1205" s="405" customFormat="1" ht="12.75" x14ac:dyDescent="0.15">
      <c r="B118" s="1001"/>
      <c r="C118" s="983"/>
      <c r="D118" s="406"/>
      <c r="E118" s="406"/>
      <c r="F118" s="406"/>
      <c r="G118" s="406"/>
      <c r="H118" s="1006"/>
      <c r="I118" s="974"/>
      <c r="J118" s="399"/>
      <c r="K118" s="399"/>
      <c r="L118" s="399"/>
      <c r="M118" s="399"/>
      <c r="N118" s="962"/>
      <c r="O118" s="959"/>
      <c r="P118" s="399"/>
      <c r="Q118" s="399"/>
      <c r="R118" s="399"/>
      <c r="S118" s="399"/>
      <c r="T118" s="962"/>
      <c r="U118" s="959"/>
      <c r="V118" s="399"/>
      <c r="W118" s="399"/>
      <c r="X118" s="399"/>
      <c r="Y118" s="399"/>
      <c r="Z118" s="1040"/>
      <c r="AA118" s="1043"/>
      <c r="AB118" s="1035"/>
      <c r="AC118" s="1035"/>
      <c r="AD118" s="1035"/>
      <c r="AE118" s="1035"/>
      <c r="AF118" s="1035"/>
      <c r="AG118" s="1035"/>
      <c r="AH118" s="1035"/>
      <c r="AI118" s="1035"/>
      <c r="AJ118" s="1035"/>
      <c r="AK118" s="407"/>
      <c r="AL118" s="408"/>
      <c r="AM118" s="1035"/>
      <c r="AN118" s="407"/>
      <c r="AO118" s="408"/>
      <c r="AP118" s="1035"/>
      <c r="AQ118" s="550">
        <v>187000000</v>
      </c>
      <c r="AR118" s="403" t="s">
        <v>2124</v>
      </c>
      <c r="AS118" s="1013"/>
      <c r="AT118" s="1013"/>
      <c r="AU118" s="402">
        <v>196350000</v>
      </c>
      <c r="AV118" s="403" t="s">
        <v>2124</v>
      </c>
      <c r="AW118" s="1013"/>
      <c r="AX118" s="1013"/>
      <c r="AY118" s="402">
        <v>206167500</v>
      </c>
      <c r="AZ118" s="403" t="s">
        <v>2124</v>
      </c>
      <c r="BA118" s="1013"/>
      <c r="BB118" s="1013"/>
      <c r="BC118" s="402">
        <v>216475875</v>
      </c>
      <c r="BD118" s="403" t="s">
        <v>2124</v>
      </c>
      <c r="BE118" s="1013"/>
      <c r="BF118" s="1022"/>
      <c r="BG118" s="402"/>
      <c r="BH118" s="403" t="s">
        <v>2124</v>
      </c>
      <c r="BI118" s="1013"/>
      <c r="BJ118" s="1013"/>
      <c r="BK118" s="404"/>
      <c r="BL118" s="220"/>
      <c r="BM118" s="220"/>
      <c r="BN118" s="220"/>
      <c r="BO118" s="220"/>
      <c r="BP118" s="220"/>
      <c r="BQ118" s="220"/>
      <c r="BR118" s="220"/>
      <c r="BS118" s="220"/>
      <c r="BT118" s="220"/>
      <c r="BU118" s="220"/>
      <c r="BV118" s="220"/>
      <c r="BW118" s="220"/>
      <c r="BX118" s="220"/>
      <c r="BY118" s="220"/>
      <c r="BZ118" s="220"/>
      <c r="CA118" s="220"/>
      <c r="CB118" s="220"/>
      <c r="CC118" s="220"/>
      <c r="CD118" s="220"/>
      <c r="CE118" s="220"/>
      <c r="CF118" s="220"/>
      <c r="CG118" s="220"/>
      <c r="CH118" s="220"/>
      <c r="CI118" s="220"/>
      <c r="CJ118" s="220"/>
      <c r="CK118" s="220"/>
      <c r="CL118" s="220"/>
      <c r="CM118" s="220"/>
      <c r="CN118" s="220"/>
      <c r="CO118" s="220"/>
      <c r="CP118" s="220"/>
      <c r="CQ118" s="220"/>
      <c r="CR118" s="220"/>
      <c r="CS118" s="220"/>
      <c r="CT118" s="220"/>
      <c r="CU118" s="220"/>
      <c r="CV118" s="220"/>
      <c r="CW118" s="220"/>
      <c r="CX118" s="220"/>
      <c r="CY118" s="220"/>
      <c r="CZ118" s="220"/>
      <c r="DA118" s="220"/>
      <c r="DB118" s="220"/>
      <c r="DC118" s="220"/>
      <c r="DD118" s="220"/>
      <c r="DE118" s="220"/>
      <c r="DF118" s="220"/>
      <c r="DG118" s="220"/>
      <c r="DH118" s="220"/>
      <c r="DI118" s="220"/>
      <c r="DJ118" s="220"/>
      <c r="DK118" s="220"/>
      <c r="DL118" s="220"/>
      <c r="DM118" s="220"/>
      <c r="DN118" s="220"/>
      <c r="DO118" s="220"/>
      <c r="DP118" s="220"/>
      <c r="DQ118" s="220"/>
      <c r="DR118" s="220"/>
      <c r="DS118" s="220"/>
      <c r="DT118" s="220"/>
      <c r="DU118" s="220"/>
      <c r="DV118" s="220"/>
      <c r="DW118" s="220"/>
      <c r="DX118" s="220"/>
      <c r="DY118" s="220"/>
      <c r="DZ118" s="220"/>
      <c r="EA118" s="220"/>
      <c r="EB118" s="220"/>
      <c r="EC118" s="220"/>
      <c r="ED118" s="220"/>
      <c r="EE118" s="220"/>
      <c r="EF118" s="220"/>
      <c r="EG118" s="220"/>
      <c r="EH118" s="220"/>
      <c r="EI118" s="220"/>
      <c r="EJ118" s="220"/>
      <c r="EK118" s="220"/>
      <c r="EL118" s="220"/>
      <c r="EM118" s="220"/>
      <c r="EN118" s="220"/>
      <c r="EO118" s="220"/>
      <c r="EP118" s="220"/>
      <c r="EQ118" s="220"/>
      <c r="ER118" s="220"/>
      <c r="ES118" s="220"/>
      <c r="ET118" s="220"/>
      <c r="EU118" s="220"/>
      <c r="EV118" s="220"/>
      <c r="EW118" s="220"/>
      <c r="EX118" s="220"/>
      <c r="EY118" s="220"/>
      <c r="EZ118" s="220"/>
      <c r="FA118" s="220"/>
      <c r="FB118" s="220"/>
      <c r="FC118" s="220"/>
      <c r="FD118" s="220"/>
      <c r="FE118" s="220"/>
      <c r="FF118" s="220"/>
      <c r="FG118" s="220"/>
      <c r="FH118" s="220"/>
      <c r="FI118" s="220"/>
      <c r="FJ118" s="220"/>
      <c r="FK118" s="220"/>
      <c r="FL118" s="220"/>
      <c r="FM118" s="220"/>
      <c r="FN118" s="220"/>
      <c r="FO118" s="220"/>
      <c r="FP118" s="220"/>
      <c r="FQ118" s="220"/>
      <c r="FR118" s="220"/>
      <c r="FS118" s="220"/>
      <c r="FT118" s="220"/>
      <c r="FU118" s="220"/>
      <c r="FV118" s="220"/>
      <c r="FW118" s="220"/>
      <c r="FX118" s="220"/>
      <c r="FY118" s="220"/>
      <c r="FZ118" s="220"/>
      <c r="GA118" s="220"/>
      <c r="GB118" s="220"/>
      <c r="GC118" s="220"/>
      <c r="GD118" s="220"/>
      <c r="GE118" s="220"/>
      <c r="GF118" s="220"/>
      <c r="GG118" s="220"/>
      <c r="GH118" s="220"/>
      <c r="GI118" s="220"/>
      <c r="GJ118" s="220"/>
      <c r="GK118" s="220"/>
      <c r="GL118" s="220"/>
      <c r="GM118" s="220"/>
      <c r="GN118" s="220"/>
      <c r="GO118" s="220"/>
      <c r="GP118" s="220"/>
      <c r="GQ118" s="220"/>
      <c r="GR118" s="220"/>
      <c r="GS118" s="220"/>
      <c r="GT118" s="220"/>
      <c r="GU118" s="220"/>
      <c r="GV118" s="220"/>
      <c r="GW118" s="220"/>
      <c r="GX118" s="220"/>
      <c r="GY118" s="220"/>
      <c r="GZ118" s="220"/>
      <c r="HA118" s="220"/>
      <c r="HB118" s="220"/>
      <c r="HC118" s="220"/>
      <c r="HD118" s="220"/>
      <c r="HE118" s="220"/>
      <c r="HF118" s="220"/>
      <c r="HG118" s="220"/>
      <c r="HH118" s="220"/>
      <c r="HI118" s="220"/>
      <c r="HJ118" s="220"/>
      <c r="HK118" s="220"/>
      <c r="HL118" s="220"/>
      <c r="HM118" s="220"/>
      <c r="HN118" s="220"/>
      <c r="HO118" s="220"/>
      <c r="HP118" s="220"/>
      <c r="HQ118" s="220"/>
      <c r="HR118" s="220"/>
      <c r="HS118" s="220"/>
      <c r="HT118" s="220"/>
      <c r="HU118" s="220"/>
      <c r="HV118" s="220"/>
      <c r="HW118" s="220"/>
      <c r="HX118" s="220"/>
      <c r="HY118" s="220"/>
      <c r="HZ118" s="220"/>
      <c r="IA118" s="220"/>
      <c r="IB118" s="220"/>
      <c r="IC118" s="220"/>
      <c r="ID118" s="220"/>
      <c r="IE118" s="220"/>
      <c r="IF118" s="220"/>
      <c r="IG118" s="220"/>
      <c r="IH118" s="220"/>
      <c r="II118" s="220"/>
      <c r="IJ118" s="220"/>
      <c r="IK118" s="220"/>
      <c r="IL118" s="220"/>
      <c r="IM118" s="220"/>
      <c r="IN118" s="220"/>
      <c r="IO118" s="220"/>
      <c r="IP118" s="220"/>
      <c r="IQ118" s="220"/>
      <c r="IR118" s="220"/>
      <c r="IS118" s="220"/>
      <c r="IT118" s="220"/>
      <c r="IU118" s="220"/>
      <c r="IV118" s="220"/>
      <c r="IW118" s="220"/>
      <c r="IX118" s="220"/>
      <c r="IY118" s="220"/>
      <c r="IZ118" s="220"/>
      <c r="JA118" s="220"/>
      <c r="JB118" s="220"/>
      <c r="JC118" s="220"/>
      <c r="JD118" s="220"/>
      <c r="JE118" s="220"/>
      <c r="JF118" s="220"/>
      <c r="JG118" s="220"/>
      <c r="JH118" s="220"/>
      <c r="JI118" s="220"/>
      <c r="JJ118" s="220"/>
      <c r="JK118" s="220"/>
      <c r="JL118" s="220"/>
      <c r="JM118" s="220"/>
      <c r="JN118" s="220"/>
      <c r="JO118" s="220"/>
      <c r="JP118" s="220"/>
      <c r="JQ118" s="220"/>
      <c r="JR118" s="220"/>
      <c r="JS118" s="220"/>
      <c r="JT118" s="220"/>
      <c r="JU118" s="220"/>
      <c r="JV118" s="220"/>
      <c r="JW118" s="220"/>
      <c r="JX118" s="220"/>
      <c r="JY118" s="220"/>
      <c r="JZ118" s="220"/>
      <c r="KA118" s="220"/>
      <c r="KB118" s="220"/>
      <c r="KC118" s="220"/>
      <c r="KD118" s="220"/>
      <c r="KE118" s="220"/>
      <c r="KF118" s="220"/>
      <c r="KG118" s="220"/>
      <c r="KH118" s="220"/>
      <c r="KI118" s="220"/>
      <c r="KJ118" s="220"/>
      <c r="KK118" s="220"/>
      <c r="KL118" s="220"/>
      <c r="KM118" s="220"/>
      <c r="KN118" s="220"/>
      <c r="KO118" s="220"/>
      <c r="KP118" s="220"/>
      <c r="KQ118" s="220"/>
      <c r="KR118" s="220"/>
      <c r="KS118" s="220"/>
      <c r="KT118" s="220"/>
      <c r="KU118" s="220"/>
      <c r="KV118" s="220"/>
      <c r="KW118" s="220"/>
      <c r="KX118" s="220"/>
      <c r="KY118" s="220"/>
      <c r="KZ118" s="220"/>
      <c r="LA118" s="220"/>
      <c r="LB118" s="220"/>
      <c r="LC118" s="220"/>
      <c r="LD118" s="220"/>
      <c r="LE118" s="220"/>
      <c r="LF118" s="220"/>
      <c r="LG118" s="220"/>
      <c r="LH118" s="220"/>
      <c r="LI118" s="220"/>
      <c r="LJ118" s="220"/>
      <c r="LK118" s="220"/>
      <c r="LL118" s="220"/>
      <c r="LM118" s="220"/>
      <c r="LN118" s="220"/>
      <c r="LO118" s="220"/>
      <c r="LP118" s="220"/>
      <c r="LQ118" s="220"/>
      <c r="LR118" s="220"/>
      <c r="LS118" s="220"/>
      <c r="LT118" s="220"/>
      <c r="LU118" s="220"/>
      <c r="LV118" s="220"/>
      <c r="LW118" s="220"/>
      <c r="LX118" s="220"/>
      <c r="LY118" s="220"/>
      <c r="LZ118" s="220"/>
      <c r="MA118" s="220"/>
      <c r="MB118" s="220"/>
      <c r="MC118" s="220"/>
      <c r="MD118" s="220"/>
      <c r="ME118" s="220"/>
      <c r="MF118" s="220"/>
      <c r="MG118" s="220"/>
      <c r="MH118" s="220"/>
      <c r="MI118" s="220"/>
      <c r="MJ118" s="220"/>
      <c r="MK118" s="220"/>
      <c r="ML118" s="220"/>
      <c r="MM118" s="220"/>
      <c r="MN118" s="220"/>
      <c r="MO118" s="220"/>
      <c r="MP118" s="220"/>
      <c r="MQ118" s="220"/>
      <c r="MR118" s="220"/>
      <c r="MS118" s="220"/>
      <c r="MT118" s="220"/>
      <c r="MU118" s="220"/>
      <c r="MV118" s="220"/>
      <c r="MW118" s="220"/>
      <c r="MX118" s="220"/>
      <c r="MY118" s="220"/>
      <c r="MZ118" s="220"/>
      <c r="NA118" s="220"/>
      <c r="NB118" s="220"/>
      <c r="NC118" s="220"/>
      <c r="ND118" s="220"/>
      <c r="NE118" s="220"/>
      <c r="NF118" s="220"/>
      <c r="NG118" s="220"/>
      <c r="NH118" s="220"/>
      <c r="NI118" s="220"/>
      <c r="NJ118" s="220"/>
      <c r="NK118" s="220"/>
      <c r="NL118" s="220"/>
      <c r="NM118" s="220"/>
      <c r="NN118" s="220"/>
      <c r="NO118" s="220"/>
      <c r="NP118" s="220"/>
      <c r="NQ118" s="220"/>
      <c r="NR118" s="220"/>
      <c r="NS118" s="220"/>
      <c r="NT118" s="220"/>
      <c r="NU118" s="220"/>
      <c r="NV118" s="220"/>
      <c r="NW118" s="220"/>
      <c r="NX118" s="220"/>
      <c r="NY118" s="220"/>
      <c r="NZ118" s="220"/>
      <c r="OA118" s="220"/>
      <c r="OB118" s="220"/>
      <c r="OC118" s="220"/>
      <c r="OD118" s="220"/>
      <c r="OE118" s="220"/>
      <c r="OF118" s="220"/>
      <c r="OG118" s="220"/>
      <c r="OH118" s="220"/>
      <c r="OI118" s="220"/>
      <c r="OJ118" s="220"/>
      <c r="OK118" s="220"/>
      <c r="OL118" s="220"/>
      <c r="OM118" s="220"/>
      <c r="ON118" s="220"/>
      <c r="OO118" s="220"/>
      <c r="OP118" s="220"/>
      <c r="OQ118" s="220"/>
      <c r="OR118" s="220"/>
      <c r="OS118" s="220"/>
      <c r="OT118" s="220"/>
      <c r="OU118" s="220"/>
      <c r="OV118" s="220"/>
      <c r="OW118" s="220"/>
      <c r="OX118" s="220"/>
      <c r="OY118" s="220"/>
      <c r="OZ118" s="220"/>
      <c r="PA118" s="220"/>
      <c r="PB118" s="220"/>
      <c r="PC118" s="220"/>
      <c r="PD118" s="220"/>
      <c r="PE118" s="220"/>
      <c r="PF118" s="220"/>
      <c r="PG118" s="220"/>
      <c r="PH118" s="220"/>
      <c r="PI118" s="220"/>
      <c r="PJ118" s="220"/>
      <c r="PK118" s="220"/>
      <c r="PL118" s="220"/>
      <c r="PM118" s="220"/>
      <c r="PN118" s="220"/>
      <c r="PO118" s="220"/>
      <c r="PP118" s="220"/>
      <c r="PQ118" s="220"/>
      <c r="PR118" s="220"/>
      <c r="PS118" s="220"/>
      <c r="PT118" s="220"/>
      <c r="PU118" s="220"/>
      <c r="PV118" s="220"/>
      <c r="PW118" s="220"/>
      <c r="PX118" s="220"/>
      <c r="PY118" s="220"/>
      <c r="PZ118" s="220"/>
      <c r="QA118" s="220"/>
      <c r="QB118" s="220"/>
      <c r="QC118" s="220"/>
      <c r="QD118" s="220"/>
      <c r="QE118" s="220"/>
      <c r="QF118" s="220"/>
      <c r="QG118" s="220"/>
      <c r="QH118" s="220"/>
      <c r="QI118" s="220"/>
      <c r="QJ118" s="220"/>
      <c r="QK118" s="220"/>
      <c r="QL118" s="220"/>
      <c r="QM118" s="220"/>
      <c r="QN118" s="220"/>
      <c r="QO118" s="220"/>
      <c r="QP118" s="220"/>
      <c r="QQ118" s="220"/>
      <c r="QR118" s="220"/>
      <c r="QS118" s="220"/>
      <c r="QT118" s="220"/>
      <c r="QU118" s="220"/>
      <c r="QV118" s="220"/>
      <c r="QW118" s="220"/>
      <c r="QX118" s="220"/>
      <c r="QY118" s="220"/>
      <c r="QZ118" s="220"/>
      <c r="RA118" s="220"/>
      <c r="RB118" s="220"/>
      <c r="RC118" s="220"/>
      <c r="RD118" s="220"/>
      <c r="RE118" s="220"/>
      <c r="RF118" s="220"/>
      <c r="RG118" s="220"/>
      <c r="RH118" s="220"/>
      <c r="RI118" s="220"/>
      <c r="RJ118" s="220"/>
      <c r="RK118" s="220"/>
      <c r="RL118" s="220"/>
      <c r="RM118" s="220"/>
      <c r="RN118" s="220"/>
      <c r="RO118" s="220"/>
      <c r="RP118" s="220"/>
      <c r="RQ118" s="220"/>
      <c r="RR118" s="220"/>
      <c r="RS118" s="220"/>
      <c r="RT118" s="220"/>
      <c r="RU118" s="220"/>
      <c r="RV118" s="220"/>
      <c r="RW118" s="220"/>
      <c r="RX118" s="220"/>
      <c r="RY118" s="220"/>
      <c r="RZ118" s="220"/>
      <c r="SA118" s="220"/>
      <c r="SB118" s="220"/>
      <c r="SC118" s="220"/>
      <c r="SD118" s="220"/>
      <c r="SE118" s="220"/>
      <c r="SF118" s="220"/>
      <c r="SG118" s="220"/>
      <c r="SH118" s="220"/>
      <c r="SI118" s="220"/>
      <c r="SJ118" s="220"/>
      <c r="SK118" s="220"/>
      <c r="SL118" s="220"/>
      <c r="SM118" s="220"/>
      <c r="SN118" s="220"/>
      <c r="SO118" s="220"/>
      <c r="SP118" s="220"/>
      <c r="SQ118" s="220"/>
      <c r="SR118" s="220"/>
      <c r="SS118" s="220"/>
      <c r="ST118" s="220"/>
      <c r="SU118" s="220"/>
      <c r="SV118" s="220"/>
      <c r="SW118" s="220"/>
      <c r="SX118" s="220"/>
      <c r="SY118" s="220"/>
      <c r="SZ118" s="220"/>
      <c r="TA118" s="220"/>
      <c r="TB118" s="220"/>
      <c r="TC118" s="220"/>
      <c r="TD118" s="220"/>
      <c r="TE118" s="220"/>
      <c r="TF118" s="220"/>
      <c r="TG118" s="220"/>
      <c r="TH118" s="220"/>
      <c r="TI118" s="220"/>
      <c r="TJ118" s="220"/>
      <c r="TK118" s="220"/>
      <c r="TL118" s="220"/>
      <c r="TM118" s="220"/>
      <c r="TN118" s="220"/>
      <c r="TO118" s="220"/>
      <c r="TP118" s="220"/>
      <c r="TQ118" s="220"/>
      <c r="TR118" s="220"/>
      <c r="TS118" s="220"/>
      <c r="TT118" s="220"/>
      <c r="TU118" s="220"/>
      <c r="TV118" s="220"/>
      <c r="TW118" s="220"/>
      <c r="TX118" s="220"/>
      <c r="TY118" s="220"/>
      <c r="TZ118" s="220"/>
      <c r="UA118" s="220"/>
      <c r="UB118" s="220"/>
      <c r="UC118" s="220"/>
      <c r="UD118" s="220"/>
      <c r="UE118" s="220"/>
      <c r="UF118" s="220"/>
      <c r="UG118" s="220"/>
      <c r="UH118" s="220"/>
      <c r="UI118" s="220"/>
      <c r="UJ118" s="220"/>
      <c r="UK118" s="220"/>
      <c r="UL118" s="220"/>
      <c r="UM118" s="220"/>
      <c r="UN118" s="220"/>
      <c r="UO118" s="220"/>
      <c r="UP118" s="220"/>
      <c r="UQ118" s="220"/>
      <c r="UR118" s="220"/>
      <c r="US118" s="220"/>
      <c r="UT118" s="220"/>
      <c r="UU118" s="220"/>
      <c r="UV118" s="220"/>
      <c r="UW118" s="220"/>
      <c r="UX118" s="220"/>
      <c r="UY118" s="220"/>
      <c r="UZ118" s="220"/>
      <c r="VA118" s="220"/>
      <c r="VB118" s="220"/>
      <c r="VC118" s="220"/>
      <c r="VD118" s="220"/>
      <c r="VE118" s="220"/>
      <c r="VF118" s="220"/>
      <c r="VG118" s="220"/>
      <c r="VH118" s="220"/>
      <c r="VI118" s="220"/>
      <c r="VJ118" s="220"/>
      <c r="VK118" s="220"/>
      <c r="VL118" s="220"/>
      <c r="VM118" s="220"/>
      <c r="VN118" s="220"/>
      <c r="VO118" s="220"/>
      <c r="VP118" s="220"/>
      <c r="VQ118" s="220"/>
      <c r="VR118" s="220"/>
      <c r="VS118" s="220"/>
      <c r="VT118" s="220"/>
      <c r="VU118" s="220"/>
      <c r="VV118" s="220"/>
      <c r="VW118" s="220"/>
      <c r="VX118" s="220"/>
      <c r="VY118" s="220"/>
      <c r="VZ118" s="220"/>
      <c r="WA118" s="220"/>
      <c r="WB118" s="220"/>
      <c r="WC118" s="220"/>
      <c r="WD118" s="220"/>
      <c r="WE118" s="220"/>
      <c r="WF118" s="220"/>
      <c r="WG118" s="220"/>
      <c r="WH118" s="220"/>
      <c r="WI118" s="220"/>
      <c r="WJ118" s="220"/>
      <c r="WK118" s="220"/>
      <c r="WL118" s="220"/>
      <c r="WM118" s="220"/>
      <c r="WN118" s="220"/>
      <c r="WO118" s="220"/>
      <c r="WP118" s="220"/>
      <c r="WQ118" s="220"/>
      <c r="WR118" s="220"/>
      <c r="WS118" s="220"/>
      <c r="WT118" s="220"/>
      <c r="WU118" s="220"/>
      <c r="WV118" s="220"/>
      <c r="WW118" s="220"/>
      <c r="WX118" s="220"/>
      <c r="WY118" s="220"/>
      <c r="WZ118" s="220"/>
      <c r="XA118" s="220"/>
      <c r="XB118" s="220"/>
      <c r="XC118" s="220"/>
      <c r="XD118" s="220"/>
      <c r="XE118" s="220"/>
      <c r="XF118" s="220"/>
      <c r="XG118" s="220"/>
      <c r="XH118" s="220"/>
      <c r="XI118" s="220"/>
      <c r="XJ118" s="220"/>
      <c r="XK118" s="220"/>
      <c r="XL118" s="220"/>
      <c r="XM118" s="220"/>
      <c r="XN118" s="220"/>
      <c r="XO118" s="220"/>
      <c r="XP118" s="220"/>
      <c r="XQ118" s="220"/>
      <c r="XR118" s="220"/>
      <c r="XS118" s="220"/>
      <c r="XT118" s="220"/>
      <c r="XU118" s="220"/>
      <c r="XV118" s="220"/>
      <c r="XW118" s="220"/>
      <c r="XX118" s="220"/>
      <c r="XY118" s="220"/>
      <c r="XZ118" s="220"/>
      <c r="YA118" s="220"/>
      <c r="YB118" s="220"/>
      <c r="YC118" s="220"/>
      <c r="YD118" s="220"/>
      <c r="YE118" s="220"/>
      <c r="YF118" s="220"/>
      <c r="YG118" s="220"/>
      <c r="YH118" s="220"/>
      <c r="YI118" s="220"/>
      <c r="YJ118" s="220"/>
      <c r="YK118" s="220"/>
      <c r="YL118" s="220"/>
      <c r="YM118" s="220"/>
      <c r="YN118" s="220"/>
      <c r="YO118" s="220"/>
      <c r="YP118" s="220"/>
      <c r="YQ118" s="220"/>
      <c r="YR118" s="220"/>
      <c r="YS118" s="220"/>
      <c r="YT118" s="220"/>
      <c r="YU118" s="220"/>
      <c r="YV118" s="220"/>
      <c r="YW118" s="220"/>
      <c r="YX118" s="220"/>
      <c r="YY118" s="220"/>
      <c r="YZ118" s="220"/>
      <c r="ZA118" s="220"/>
      <c r="ZB118" s="220"/>
      <c r="ZC118" s="220"/>
      <c r="ZD118" s="220"/>
      <c r="ZE118" s="220"/>
      <c r="ZF118" s="220"/>
      <c r="ZG118" s="220"/>
      <c r="ZH118" s="220"/>
      <c r="ZI118" s="220"/>
      <c r="ZJ118" s="220"/>
      <c r="ZK118" s="220"/>
      <c r="ZL118" s="220"/>
      <c r="ZM118" s="220"/>
      <c r="ZN118" s="220"/>
      <c r="ZO118" s="220"/>
      <c r="ZP118" s="220"/>
      <c r="ZQ118" s="220"/>
      <c r="ZR118" s="220"/>
      <c r="ZS118" s="220"/>
      <c r="ZT118" s="220"/>
      <c r="ZU118" s="220"/>
      <c r="ZV118" s="220"/>
      <c r="ZW118" s="220"/>
      <c r="ZX118" s="220"/>
      <c r="ZY118" s="220"/>
      <c r="ZZ118" s="220"/>
      <c r="AAA118" s="220"/>
      <c r="AAB118" s="220"/>
      <c r="AAC118" s="220"/>
      <c r="AAD118" s="220"/>
      <c r="AAE118" s="220"/>
      <c r="AAF118" s="220"/>
      <c r="AAG118" s="220"/>
      <c r="AAH118" s="220"/>
      <c r="AAI118" s="220"/>
      <c r="AAJ118" s="220"/>
      <c r="AAK118" s="220"/>
      <c r="AAL118" s="220"/>
      <c r="AAM118" s="220"/>
      <c r="AAN118" s="220"/>
      <c r="AAO118" s="220"/>
      <c r="AAP118" s="220"/>
      <c r="AAQ118" s="220"/>
      <c r="AAR118" s="220"/>
      <c r="AAS118" s="220"/>
      <c r="AAT118" s="220"/>
      <c r="AAU118" s="220"/>
      <c r="AAV118" s="220"/>
      <c r="AAW118" s="220"/>
      <c r="AAX118" s="220"/>
      <c r="AAY118" s="220"/>
      <c r="AAZ118" s="220"/>
      <c r="ABA118" s="220"/>
      <c r="ABB118" s="220"/>
      <c r="ABC118" s="220"/>
      <c r="ABD118" s="220"/>
      <c r="ABE118" s="220"/>
      <c r="ABF118" s="220"/>
      <c r="ABG118" s="220"/>
      <c r="ABH118" s="220"/>
      <c r="ABI118" s="220"/>
      <c r="ABJ118" s="220"/>
      <c r="ABK118" s="220"/>
      <c r="ABL118" s="220"/>
      <c r="ABM118" s="220"/>
      <c r="ABN118" s="220"/>
      <c r="ABO118" s="220"/>
      <c r="ABP118" s="220"/>
      <c r="ABQ118" s="220"/>
      <c r="ABR118" s="220"/>
      <c r="ABS118" s="220"/>
      <c r="ABT118" s="220"/>
      <c r="ABU118" s="220"/>
      <c r="ABV118" s="220"/>
      <c r="ABW118" s="220"/>
      <c r="ABX118" s="220"/>
      <c r="ABY118" s="220"/>
      <c r="ABZ118" s="220"/>
      <c r="ACA118" s="220"/>
      <c r="ACB118" s="220"/>
      <c r="ACC118" s="220"/>
      <c r="ACD118" s="220"/>
      <c r="ACE118" s="220"/>
      <c r="ACF118" s="220"/>
      <c r="ACG118" s="220"/>
      <c r="ACH118" s="220"/>
      <c r="ACI118" s="220"/>
      <c r="ACJ118" s="220"/>
      <c r="ACK118" s="220"/>
      <c r="ACL118" s="220"/>
      <c r="ACM118" s="220"/>
      <c r="ACN118" s="220"/>
      <c r="ACO118" s="220"/>
      <c r="ACP118" s="220"/>
      <c r="ACQ118" s="220"/>
      <c r="ACR118" s="220"/>
      <c r="ACS118" s="220"/>
      <c r="ACT118" s="220"/>
      <c r="ACU118" s="220"/>
      <c r="ACV118" s="220"/>
      <c r="ACW118" s="220"/>
      <c r="ACX118" s="220"/>
      <c r="ACY118" s="220"/>
      <c r="ACZ118" s="220"/>
      <c r="ADA118" s="220"/>
      <c r="ADB118" s="220"/>
      <c r="ADC118" s="220"/>
      <c r="ADD118" s="220"/>
      <c r="ADE118" s="220"/>
      <c r="ADF118" s="220"/>
      <c r="ADG118" s="220"/>
      <c r="ADH118" s="220"/>
      <c r="ADI118" s="220"/>
      <c r="ADJ118" s="220"/>
      <c r="ADK118" s="220"/>
      <c r="ADL118" s="220"/>
      <c r="ADM118" s="220"/>
      <c r="ADN118" s="220"/>
      <c r="ADO118" s="220"/>
      <c r="ADP118" s="220"/>
      <c r="ADQ118" s="220"/>
      <c r="ADR118" s="220"/>
      <c r="ADS118" s="220"/>
      <c r="ADT118" s="220"/>
      <c r="ADU118" s="220"/>
      <c r="ADV118" s="220"/>
      <c r="ADW118" s="220"/>
      <c r="ADX118" s="220"/>
      <c r="ADY118" s="220"/>
      <c r="ADZ118" s="220"/>
      <c r="AEA118" s="220"/>
      <c r="AEB118" s="220"/>
      <c r="AEC118" s="220"/>
      <c r="AED118" s="220"/>
      <c r="AEE118" s="220"/>
      <c r="AEF118" s="220"/>
      <c r="AEG118" s="220"/>
      <c r="AEH118" s="220"/>
      <c r="AEI118" s="220"/>
      <c r="AEJ118" s="220"/>
      <c r="AEK118" s="220"/>
      <c r="AEL118" s="220"/>
      <c r="AEM118" s="220"/>
      <c r="AEN118" s="220"/>
      <c r="AEO118" s="220"/>
      <c r="AEP118" s="220"/>
      <c r="AEQ118" s="220"/>
      <c r="AER118" s="220"/>
      <c r="AES118" s="220"/>
      <c r="AET118" s="220"/>
      <c r="AEU118" s="220"/>
      <c r="AEV118" s="220"/>
      <c r="AEW118" s="220"/>
      <c r="AEX118" s="220"/>
      <c r="AEY118" s="220"/>
      <c r="AEZ118" s="220"/>
      <c r="AFA118" s="220"/>
      <c r="AFB118" s="220"/>
      <c r="AFC118" s="220"/>
      <c r="AFD118" s="220"/>
      <c r="AFE118" s="220"/>
      <c r="AFF118" s="220"/>
      <c r="AFG118" s="220"/>
      <c r="AFH118" s="220"/>
      <c r="AFI118" s="220"/>
      <c r="AFJ118" s="220"/>
      <c r="AFK118" s="220"/>
      <c r="AFL118" s="220"/>
      <c r="AFM118" s="220"/>
      <c r="AFN118" s="220"/>
      <c r="AFO118" s="220"/>
      <c r="AFP118" s="220"/>
      <c r="AFQ118" s="220"/>
      <c r="AFR118" s="220"/>
      <c r="AFS118" s="220"/>
      <c r="AFT118" s="220"/>
      <c r="AFU118" s="220"/>
      <c r="AFV118" s="220"/>
      <c r="AFW118" s="220"/>
      <c r="AFX118" s="220"/>
      <c r="AFY118" s="220"/>
      <c r="AFZ118" s="220"/>
      <c r="AGA118" s="220"/>
      <c r="AGB118" s="220"/>
      <c r="AGC118" s="220"/>
      <c r="AGD118" s="220"/>
      <c r="AGE118" s="220"/>
      <c r="AGF118" s="220"/>
      <c r="AGG118" s="220"/>
      <c r="AGH118" s="220"/>
      <c r="AGI118" s="220"/>
      <c r="AGJ118" s="220"/>
      <c r="AGK118" s="220"/>
      <c r="AGL118" s="220"/>
      <c r="AGM118" s="220"/>
      <c r="AGN118" s="220"/>
      <c r="AGO118" s="220"/>
      <c r="AGP118" s="220"/>
      <c r="AGQ118" s="220"/>
      <c r="AGR118" s="220"/>
      <c r="AGS118" s="220"/>
      <c r="AGT118" s="220"/>
      <c r="AGU118" s="220"/>
      <c r="AGV118" s="220"/>
      <c r="AGW118" s="220"/>
      <c r="AGX118" s="220"/>
      <c r="AGY118" s="220"/>
      <c r="AGZ118" s="220"/>
      <c r="AHA118" s="220"/>
      <c r="AHB118" s="220"/>
      <c r="AHC118" s="220"/>
      <c r="AHD118" s="220"/>
      <c r="AHE118" s="220"/>
      <c r="AHF118" s="220"/>
      <c r="AHG118" s="220"/>
      <c r="AHH118" s="220"/>
      <c r="AHI118" s="220"/>
      <c r="AHJ118" s="220"/>
      <c r="AHK118" s="220"/>
      <c r="AHL118" s="220"/>
      <c r="AHM118" s="220"/>
      <c r="AHN118" s="220"/>
      <c r="AHO118" s="220"/>
      <c r="AHP118" s="220"/>
      <c r="AHQ118" s="220"/>
      <c r="AHR118" s="220"/>
      <c r="AHS118" s="220"/>
      <c r="AHT118" s="220"/>
      <c r="AHU118" s="220"/>
      <c r="AHV118" s="220"/>
      <c r="AHW118" s="220"/>
      <c r="AHX118" s="220"/>
      <c r="AHY118" s="220"/>
      <c r="AHZ118" s="220"/>
      <c r="AIA118" s="220"/>
      <c r="AIB118" s="220"/>
      <c r="AIC118" s="220"/>
      <c r="AID118" s="220"/>
      <c r="AIE118" s="220"/>
      <c r="AIF118" s="220"/>
      <c r="AIG118" s="220"/>
      <c r="AIH118" s="220"/>
      <c r="AII118" s="220"/>
      <c r="AIJ118" s="220"/>
      <c r="AIK118" s="220"/>
      <c r="AIL118" s="220"/>
      <c r="AIM118" s="220"/>
      <c r="AIN118" s="220"/>
      <c r="AIO118" s="220"/>
      <c r="AIP118" s="220"/>
      <c r="AIQ118" s="220"/>
      <c r="AIR118" s="220"/>
      <c r="AIS118" s="220"/>
      <c r="AIT118" s="220"/>
      <c r="AIU118" s="220"/>
      <c r="AIV118" s="220"/>
      <c r="AIW118" s="220"/>
      <c r="AIX118" s="220"/>
      <c r="AIY118" s="220"/>
      <c r="AIZ118" s="220"/>
      <c r="AJA118" s="220"/>
      <c r="AJB118" s="220"/>
      <c r="AJC118" s="220"/>
      <c r="AJD118" s="220"/>
      <c r="AJE118" s="220"/>
      <c r="AJF118" s="220"/>
      <c r="AJG118" s="220"/>
      <c r="AJH118" s="220"/>
      <c r="AJI118" s="220"/>
      <c r="AJJ118" s="220"/>
      <c r="AJK118" s="220"/>
      <c r="AJL118" s="220"/>
      <c r="AJM118" s="220"/>
      <c r="AJN118" s="220"/>
      <c r="AJO118" s="220"/>
      <c r="AJP118" s="220"/>
      <c r="AJQ118" s="220"/>
      <c r="AJR118" s="220"/>
      <c r="AJS118" s="220"/>
      <c r="AJT118" s="220"/>
      <c r="AJU118" s="220"/>
      <c r="AJV118" s="220"/>
      <c r="AJW118" s="220"/>
      <c r="AJX118" s="220"/>
      <c r="AJY118" s="220"/>
      <c r="AJZ118" s="220"/>
      <c r="AKA118" s="220"/>
      <c r="AKB118" s="220"/>
      <c r="AKC118" s="220"/>
      <c r="AKD118" s="220"/>
      <c r="AKE118" s="220"/>
      <c r="AKF118" s="220"/>
      <c r="AKG118" s="220"/>
      <c r="AKH118" s="220"/>
      <c r="AKI118" s="220"/>
      <c r="AKJ118" s="220"/>
      <c r="AKK118" s="220"/>
      <c r="AKL118" s="220"/>
      <c r="AKM118" s="220"/>
      <c r="AKN118" s="220"/>
      <c r="AKO118" s="220"/>
      <c r="AKP118" s="220"/>
      <c r="AKQ118" s="220"/>
      <c r="AKR118" s="220"/>
      <c r="AKS118" s="220"/>
      <c r="AKT118" s="220"/>
      <c r="AKU118" s="220"/>
      <c r="AKV118" s="220"/>
      <c r="AKW118" s="220"/>
      <c r="AKX118" s="220"/>
      <c r="AKY118" s="220"/>
      <c r="AKZ118" s="220"/>
      <c r="ALA118" s="220"/>
      <c r="ALB118" s="220"/>
      <c r="ALC118" s="220"/>
      <c r="ALD118" s="220"/>
      <c r="ALE118" s="220"/>
      <c r="ALF118" s="220"/>
      <c r="ALG118" s="220"/>
      <c r="ALH118" s="220"/>
      <c r="ALI118" s="220"/>
      <c r="ALJ118" s="220"/>
      <c r="ALK118" s="220"/>
      <c r="ALL118" s="220"/>
      <c r="ALM118" s="220"/>
      <c r="ALN118" s="220"/>
      <c r="ALO118" s="220"/>
      <c r="ALP118" s="220"/>
      <c r="ALQ118" s="220"/>
      <c r="ALR118" s="220"/>
      <c r="ALS118" s="220"/>
      <c r="ALT118" s="220"/>
      <c r="ALU118" s="220"/>
      <c r="ALV118" s="220"/>
      <c r="ALW118" s="220"/>
      <c r="ALX118" s="220"/>
      <c r="ALY118" s="220"/>
      <c r="ALZ118" s="220"/>
      <c r="AMA118" s="220"/>
      <c r="AMB118" s="220"/>
      <c r="AMC118" s="220"/>
      <c r="AMD118" s="220"/>
      <c r="AME118" s="220"/>
      <c r="AMF118" s="220"/>
      <c r="AMG118" s="220"/>
      <c r="AMH118" s="220"/>
      <c r="AMI118" s="220"/>
      <c r="AMJ118" s="220"/>
      <c r="AMK118" s="220"/>
      <c r="AML118" s="220"/>
      <c r="AMM118" s="220"/>
      <c r="AMN118" s="220"/>
      <c r="AMO118" s="220"/>
      <c r="AMP118" s="220"/>
      <c r="AMQ118" s="220"/>
      <c r="AMR118" s="220"/>
      <c r="AMS118" s="220"/>
      <c r="AMT118" s="220"/>
      <c r="AMU118" s="220"/>
      <c r="AMV118" s="220"/>
      <c r="AMW118" s="220"/>
      <c r="AMX118" s="220"/>
      <c r="AMY118" s="220"/>
      <c r="AMZ118" s="220"/>
      <c r="ANA118" s="220"/>
      <c r="ANB118" s="220"/>
      <c r="ANC118" s="220"/>
      <c r="AND118" s="220"/>
      <c r="ANE118" s="220"/>
      <c r="ANF118" s="220"/>
      <c r="ANG118" s="220"/>
      <c r="ANH118" s="220"/>
      <c r="ANI118" s="220"/>
      <c r="ANJ118" s="220"/>
      <c r="ANK118" s="220"/>
      <c r="ANL118" s="220"/>
      <c r="ANM118" s="220"/>
      <c r="ANN118" s="220"/>
      <c r="ANO118" s="220"/>
      <c r="ANP118" s="220"/>
      <c r="ANQ118" s="220"/>
      <c r="ANR118" s="220"/>
      <c r="ANS118" s="220"/>
      <c r="ANT118" s="220"/>
      <c r="ANU118" s="220"/>
      <c r="ANV118" s="220"/>
      <c r="ANW118" s="220"/>
      <c r="ANX118" s="220"/>
      <c r="ANY118" s="220"/>
      <c r="ANZ118" s="220"/>
      <c r="AOA118" s="220"/>
      <c r="AOB118" s="220"/>
      <c r="AOC118" s="220"/>
      <c r="AOD118" s="220"/>
      <c r="AOE118" s="220"/>
      <c r="AOF118" s="220"/>
      <c r="AOG118" s="220"/>
      <c r="AOH118" s="220"/>
      <c r="AOI118" s="220"/>
      <c r="AOJ118" s="220"/>
      <c r="AOK118" s="220"/>
      <c r="AOL118" s="220"/>
      <c r="AOM118" s="220"/>
      <c r="AON118" s="220"/>
      <c r="AOO118" s="220"/>
      <c r="AOP118" s="220"/>
      <c r="AOQ118" s="220"/>
      <c r="AOR118" s="220"/>
      <c r="AOS118" s="220"/>
      <c r="AOT118" s="220"/>
      <c r="AOU118" s="220"/>
      <c r="AOV118" s="220"/>
      <c r="AOW118" s="220"/>
      <c r="AOX118" s="220"/>
      <c r="AOY118" s="220"/>
      <c r="AOZ118" s="220"/>
      <c r="APA118" s="220"/>
      <c r="APB118" s="220"/>
      <c r="APC118" s="220"/>
      <c r="APD118" s="220"/>
      <c r="APE118" s="220"/>
      <c r="APF118" s="220"/>
      <c r="APG118" s="220"/>
      <c r="APH118" s="220"/>
      <c r="API118" s="220"/>
      <c r="APJ118" s="220"/>
      <c r="APK118" s="220"/>
      <c r="APL118" s="220"/>
      <c r="APM118" s="220"/>
      <c r="APN118" s="220"/>
      <c r="APO118" s="220"/>
      <c r="APP118" s="220"/>
      <c r="APQ118" s="220"/>
      <c r="APR118" s="220"/>
      <c r="APS118" s="220"/>
      <c r="APT118" s="220"/>
      <c r="APU118" s="220"/>
      <c r="APV118" s="220"/>
      <c r="APW118" s="220"/>
      <c r="APX118" s="220"/>
      <c r="APY118" s="220"/>
      <c r="APZ118" s="220"/>
      <c r="AQA118" s="220"/>
      <c r="AQB118" s="220"/>
      <c r="AQC118" s="220"/>
      <c r="AQD118" s="220"/>
      <c r="AQE118" s="220"/>
      <c r="AQF118" s="220"/>
      <c r="AQG118" s="220"/>
      <c r="AQH118" s="220"/>
      <c r="AQI118" s="220"/>
      <c r="AQJ118" s="220"/>
      <c r="AQK118" s="220"/>
      <c r="AQL118" s="220"/>
      <c r="AQM118" s="220"/>
      <c r="AQN118" s="220"/>
      <c r="AQO118" s="220"/>
      <c r="AQP118" s="220"/>
      <c r="AQQ118" s="220"/>
      <c r="AQR118" s="220"/>
      <c r="AQS118" s="220"/>
      <c r="AQT118" s="220"/>
      <c r="AQU118" s="220"/>
      <c r="AQV118" s="220"/>
      <c r="AQW118" s="220"/>
      <c r="AQX118" s="220"/>
      <c r="AQY118" s="220"/>
      <c r="AQZ118" s="220"/>
      <c r="ARA118" s="220"/>
      <c r="ARB118" s="220"/>
      <c r="ARC118" s="220"/>
      <c r="ARD118" s="220"/>
      <c r="ARE118" s="220"/>
      <c r="ARF118" s="220"/>
      <c r="ARG118" s="220"/>
      <c r="ARH118" s="220"/>
      <c r="ARI118" s="220"/>
      <c r="ARJ118" s="220"/>
      <c r="ARK118" s="220"/>
      <c r="ARL118" s="220"/>
      <c r="ARM118" s="220"/>
      <c r="ARN118" s="220"/>
      <c r="ARO118" s="220"/>
      <c r="ARP118" s="220"/>
      <c r="ARQ118" s="220"/>
      <c r="ARR118" s="220"/>
      <c r="ARS118" s="220"/>
      <c r="ART118" s="220"/>
      <c r="ARU118" s="220"/>
      <c r="ARV118" s="220"/>
      <c r="ARW118" s="220"/>
      <c r="ARX118" s="220"/>
      <c r="ARY118" s="220"/>
      <c r="ARZ118" s="220"/>
      <c r="ASA118" s="220"/>
      <c r="ASB118" s="220"/>
      <c r="ASC118" s="220"/>
      <c r="ASD118" s="220"/>
      <c r="ASE118" s="220"/>
      <c r="ASF118" s="220"/>
      <c r="ASG118" s="220"/>
      <c r="ASH118" s="220"/>
      <c r="ASI118" s="220"/>
      <c r="ASJ118" s="220"/>
      <c r="ASK118" s="220"/>
      <c r="ASL118" s="220"/>
      <c r="ASM118" s="220"/>
      <c r="ASN118" s="220"/>
      <c r="ASO118" s="220"/>
      <c r="ASP118" s="220"/>
      <c r="ASQ118" s="220"/>
      <c r="ASR118" s="220"/>
      <c r="ASS118" s="220"/>
      <c r="AST118" s="220"/>
      <c r="ASU118" s="220"/>
      <c r="ASV118" s="220"/>
      <c r="ASW118" s="220"/>
      <c r="ASX118" s="220"/>
      <c r="ASY118" s="220"/>
      <c r="ASZ118" s="220"/>
      <c r="ATA118" s="220"/>
      <c r="ATB118" s="220"/>
      <c r="ATC118" s="220"/>
      <c r="ATD118" s="220"/>
      <c r="ATE118" s="220"/>
      <c r="ATF118" s="220"/>
      <c r="ATG118" s="220"/>
      <c r="ATH118" s="220"/>
      <c r="ATI118" s="220"/>
    </row>
    <row r="119" spans="2:1205" s="430" customFormat="1" ht="12.75" x14ac:dyDescent="0.15">
      <c r="B119" s="1001"/>
      <c r="C119" s="983"/>
      <c r="D119" s="423"/>
      <c r="E119" s="423"/>
      <c r="F119" s="423"/>
      <c r="G119" s="423"/>
      <c r="H119" s="1006"/>
      <c r="I119" s="974"/>
      <c r="J119" s="424"/>
      <c r="K119" s="424"/>
      <c r="L119" s="424"/>
      <c r="M119" s="424"/>
      <c r="N119" s="962"/>
      <c r="O119" s="959"/>
      <c r="P119" s="424"/>
      <c r="Q119" s="424"/>
      <c r="R119" s="424"/>
      <c r="S119" s="424"/>
      <c r="T119" s="962"/>
      <c r="U119" s="959"/>
      <c r="V119" s="424"/>
      <c r="W119" s="424"/>
      <c r="X119" s="424"/>
      <c r="Y119" s="424"/>
      <c r="Z119" s="1040"/>
      <c r="AA119" s="1043"/>
      <c r="AB119" s="1035"/>
      <c r="AC119" s="1035"/>
      <c r="AD119" s="1035"/>
      <c r="AE119" s="1035"/>
      <c r="AF119" s="1035"/>
      <c r="AG119" s="1035"/>
      <c r="AH119" s="1035"/>
      <c r="AI119" s="1035"/>
      <c r="AJ119" s="1035"/>
      <c r="AK119" s="407"/>
      <c r="AL119" s="408"/>
      <c r="AM119" s="1035"/>
      <c r="AN119" s="425"/>
      <c r="AO119" s="426"/>
      <c r="AP119" s="1035"/>
      <c r="AQ119" s="558">
        <f>48000000</f>
        <v>48000000</v>
      </c>
      <c r="AR119" s="428" t="s">
        <v>2125</v>
      </c>
      <c r="AS119" s="1013"/>
      <c r="AT119" s="1013"/>
      <c r="AU119" s="427">
        <v>33917273</v>
      </c>
      <c r="AV119" s="428" t="s">
        <v>2125</v>
      </c>
      <c r="AW119" s="1013"/>
      <c r="AX119" s="1013"/>
      <c r="AY119" s="427">
        <v>35613137</v>
      </c>
      <c r="AZ119" s="428" t="s">
        <v>2125</v>
      </c>
      <c r="BA119" s="1013"/>
      <c r="BB119" s="1013"/>
      <c r="BC119" s="427">
        <v>37393795</v>
      </c>
      <c r="BD119" s="428" t="s">
        <v>2125</v>
      </c>
      <c r="BE119" s="1013"/>
      <c r="BF119" s="1022"/>
      <c r="BG119" s="427"/>
      <c r="BH119" s="428" t="s">
        <v>2125</v>
      </c>
      <c r="BI119" s="1013"/>
      <c r="BJ119" s="1013"/>
      <c r="BK119" s="429"/>
      <c r="BL119" s="220"/>
      <c r="BM119" s="220"/>
      <c r="BN119" s="220"/>
      <c r="BO119" s="220"/>
      <c r="BP119" s="220"/>
      <c r="BQ119" s="220"/>
      <c r="BR119" s="220"/>
      <c r="BS119" s="220"/>
      <c r="BT119" s="220"/>
      <c r="BU119" s="220"/>
      <c r="BV119" s="220"/>
      <c r="BW119" s="220"/>
      <c r="BX119" s="220"/>
      <c r="BY119" s="220"/>
      <c r="BZ119" s="220"/>
      <c r="CA119" s="220"/>
      <c r="CB119" s="220"/>
      <c r="CC119" s="220"/>
      <c r="CD119" s="220"/>
      <c r="CE119" s="220"/>
      <c r="CF119" s="220"/>
      <c r="CG119" s="220"/>
      <c r="CH119" s="220"/>
      <c r="CI119" s="220"/>
      <c r="CJ119" s="220"/>
      <c r="CK119" s="220"/>
      <c r="CL119" s="220"/>
      <c r="CM119" s="220"/>
      <c r="CN119" s="220"/>
      <c r="CO119" s="220"/>
      <c r="CP119" s="220"/>
      <c r="CQ119" s="220"/>
      <c r="CR119" s="220"/>
      <c r="CS119" s="220"/>
      <c r="CT119" s="220"/>
      <c r="CU119" s="220"/>
      <c r="CV119" s="220"/>
      <c r="CW119" s="220"/>
      <c r="CX119" s="220"/>
      <c r="CY119" s="220"/>
      <c r="CZ119" s="220"/>
      <c r="DA119" s="220"/>
      <c r="DB119" s="220"/>
      <c r="DC119" s="220"/>
      <c r="DD119" s="220"/>
      <c r="DE119" s="220"/>
      <c r="DF119" s="220"/>
      <c r="DG119" s="220"/>
      <c r="DH119" s="220"/>
      <c r="DI119" s="220"/>
      <c r="DJ119" s="220"/>
      <c r="DK119" s="220"/>
      <c r="DL119" s="220"/>
      <c r="DM119" s="220"/>
      <c r="DN119" s="220"/>
      <c r="DO119" s="220"/>
      <c r="DP119" s="220"/>
      <c r="DQ119" s="220"/>
      <c r="DR119" s="220"/>
      <c r="DS119" s="220"/>
      <c r="DT119" s="220"/>
      <c r="DU119" s="220"/>
      <c r="DV119" s="220"/>
      <c r="DW119" s="220"/>
      <c r="DX119" s="220"/>
      <c r="DY119" s="220"/>
      <c r="DZ119" s="220"/>
      <c r="EA119" s="220"/>
      <c r="EB119" s="220"/>
      <c r="EC119" s="220"/>
      <c r="ED119" s="220"/>
      <c r="EE119" s="220"/>
      <c r="EF119" s="220"/>
      <c r="EG119" s="220"/>
      <c r="EH119" s="220"/>
      <c r="EI119" s="220"/>
      <c r="EJ119" s="220"/>
      <c r="EK119" s="220"/>
      <c r="EL119" s="220"/>
      <c r="EM119" s="220"/>
      <c r="EN119" s="220"/>
      <c r="EO119" s="220"/>
      <c r="EP119" s="220"/>
      <c r="EQ119" s="220"/>
      <c r="ER119" s="220"/>
      <c r="ES119" s="220"/>
      <c r="ET119" s="220"/>
      <c r="EU119" s="220"/>
      <c r="EV119" s="220"/>
      <c r="EW119" s="220"/>
      <c r="EX119" s="220"/>
      <c r="EY119" s="220"/>
      <c r="EZ119" s="220"/>
      <c r="FA119" s="220"/>
      <c r="FB119" s="220"/>
      <c r="FC119" s="220"/>
      <c r="FD119" s="220"/>
      <c r="FE119" s="220"/>
      <c r="FF119" s="220"/>
      <c r="FG119" s="220"/>
      <c r="FH119" s="220"/>
      <c r="FI119" s="220"/>
      <c r="FJ119" s="220"/>
      <c r="FK119" s="220"/>
      <c r="FL119" s="220"/>
      <c r="FM119" s="220"/>
      <c r="FN119" s="220"/>
      <c r="FO119" s="220"/>
      <c r="FP119" s="220"/>
      <c r="FQ119" s="220"/>
      <c r="FR119" s="220"/>
      <c r="FS119" s="220"/>
      <c r="FT119" s="220"/>
      <c r="FU119" s="220"/>
      <c r="FV119" s="220"/>
      <c r="FW119" s="220"/>
      <c r="FX119" s="220"/>
      <c r="FY119" s="220"/>
      <c r="FZ119" s="220"/>
      <c r="GA119" s="220"/>
      <c r="GB119" s="220"/>
      <c r="GC119" s="220"/>
      <c r="GD119" s="220"/>
      <c r="GE119" s="220"/>
      <c r="GF119" s="220"/>
      <c r="GG119" s="220"/>
      <c r="GH119" s="220"/>
      <c r="GI119" s="220"/>
      <c r="GJ119" s="220"/>
      <c r="GK119" s="220"/>
      <c r="GL119" s="220"/>
      <c r="GM119" s="220"/>
      <c r="GN119" s="220"/>
      <c r="GO119" s="220"/>
      <c r="GP119" s="220"/>
      <c r="GQ119" s="220"/>
      <c r="GR119" s="220"/>
      <c r="GS119" s="220"/>
      <c r="GT119" s="220"/>
      <c r="GU119" s="220"/>
      <c r="GV119" s="220"/>
      <c r="GW119" s="220"/>
      <c r="GX119" s="220"/>
      <c r="GY119" s="220"/>
      <c r="GZ119" s="220"/>
      <c r="HA119" s="220"/>
      <c r="HB119" s="220"/>
      <c r="HC119" s="220"/>
      <c r="HD119" s="220"/>
      <c r="HE119" s="220"/>
      <c r="HF119" s="220"/>
      <c r="HG119" s="220"/>
      <c r="HH119" s="220"/>
      <c r="HI119" s="220"/>
      <c r="HJ119" s="220"/>
      <c r="HK119" s="220"/>
      <c r="HL119" s="220"/>
      <c r="HM119" s="220"/>
      <c r="HN119" s="220"/>
      <c r="HO119" s="220"/>
      <c r="HP119" s="220"/>
      <c r="HQ119" s="220"/>
      <c r="HR119" s="220"/>
      <c r="HS119" s="220"/>
      <c r="HT119" s="220"/>
      <c r="HU119" s="220"/>
      <c r="HV119" s="220"/>
      <c r="HW119" s="220"/>
      <c r="HX119" s="220"/>
      <c r="HY119" s="220"/>
      <c r="HZ119" s="220"/>
      <c r="IA119" s="220"/>
      <c r="IB119" s="220"/>
      <c r="IC119" s="220"/>
      <c r="ID119" s="220"/>
      <c r="IE119" s="220"/>
      <c r="IF119" s="220"/>
      <c r="IG119" s="220"/>
      <c r="IH119" s="220"/>
      <c r="II119" s="220"/>
      <c r="IJ119" s="220"/>
      <c r="IK119" s="220"/>
      <c r="IL119" s="220"/>
      <c r="IM119" s="220"/>
      <c r="IN119" s="220"/>
      <c r="IO119" s="220"/>
      <c r="IP119" s="220"/>
      <c r="IQ119" s="220"/>
      <c r="IR119" s="220"/>
      <c r="IS119" s="220"/>
      <c r="IT119" s="220"/>
      <c r="IU119" s="220"/>
      <c r="IV119" s="220"/>
      <c r="IW119" s="220"/>
      <c r="IX119" s="220"/>
      <c r="IY119" s="220"/>
      <c r="IZ119" s="220"/>
      <c r="JA119" s="220"/>
      <c r="JB119" s="220"/>
      <c r="JC119" s="220"/>
      <c r="JD119" s="220"/>
      <c r="JE119" s="220"/>
      <c r="JF119" s="220"/>
      <c r="JG119" s="220"/>
      <c r="JH119" s="220"/>
      <c r="JI119" s="220"/>
      <c r="JJ119" s="220"/>
      <c r="JK119" s="220"/>
      <c r="JL119" s="220"/>
      <c r="JM119" s="220"/>
      <c r="JN119" s="220"/>
      <c r="JO119" s="220"/>
      <c r="JP119" s="220"/>
      <c r="JQ119" s="220"/>
      <c r="JR119" s="220"/>
      <c r="JS119" s="220"/>
      <c r="JT119" s="220"/>
      <c r="JU119" s="220"/>
      <c r="JV119" s="220"/>
      <c r="JW119" s="220"/>
      <c r="JX119" s="220"/>
      <c r="JY119" s="220"/>
      <c r="JZ119" s="220"/>
      <c r="KA119" s="220"/>
      <c r="KB119" s="220"/>
      <c r="KC119" s="220"/>
      <c r="KD119" s="220"/>
      <c r="KE119" s="220"/>
      <c r="KF119" s="220"/>
      <c r="KG119" s="220"/>
      <c r="KH119" s="220"/>
      <c r="KI119" s="220"/>
      <c r="KJ119" s="220"/>
      <c r="KK119" s="220"/>
      <c r="KL119" s="220"/>
      <c r="KM119" s="220"/>
      <c r="KN119" s="220"/>
      <c r="KO119" s="220"/>
      <c r="KP119" s="220"/>
      <c r="KQ119" s="220"/>
      <c r="KR119" s="220"/>
      <c r="KS119" s="220"/>
      <c r="KT119" s="220"/>
      <c r="KU119" s="220"/>
      <c r="KV119" s="220"/>
      <c r="KW119" s="220"/>
      <c r="KX119" s="220"/>
      <c r="KY119" s="220"/>
      <c r="KZ119" s="220"/>
      <c r="LA119" s="220"/>
      <c r="LB119" s="220"/>
      <c r="LC119" s="220"/>
      <c r="LD119" s="220"/>
      <c r="LE119" s="220"/>
      <c r="LF119" s="220"/>
      <c r="LG119" s="220"/>
      <c r="LH119" s="220"/>
      <c r="LI119" s="220"/>
      <c r="LJ119" s="220"/>
      <c r="LK119" s="220"/>
      <c r="LL119" s="220"/>
      <c r="LM119" s="220"/>
      <c r="LN119" s="220"/>
      <c r="LO119" s="220"/>
      <c r="LP119" s="220"/>
      <c r="LQ119" s="220"/>
      <c r="LR119" s="220"/>
      <c r="LS119" s="220"/>
      <c r="LT119" s="220"/>
      <c r="LU119" s="220"/>
      <c r="LV119" s="220"/>
      <c r="LW119" s="220"/>
      <c r="LX119" s="220"/>
      <c r="LY119" s="220"/>
      <c r="LZ119" s="220"/>
      <c r="MA119" s="220"/>
      <c r="MB119" s="220"/>
      <c r="MC119" s="220"/>
      <c r="MD119" s="220"/>
      <c r="ME119" s="220"/>
      <c r="MF119" s="220"/>
      <c r="MG119" s="220"/>
      <c r="MH119" s="220"/>
      <c r="MI119" s="220"/>
      <c r="MJ119" s="220"/>
      <c r="MK119" s="220"/>
      <c r="ML119" s="220"/>
      <c r="MM119" s="220"/>
      <c r="MN119" s="220"/>
      <c r="MO119" s="220"/>
      <c r="MP119" s="220"/>
      <c r="MQ119" s="220"/>
      <c r="MR119" s="220"/>
      <c r="MS119" s="220"/>
      <c r="MT119" s="220"/>
      <c r="MU119" s="220"/>
      <c r="MV119" s="220"/>
      <c r="MW119" s="220"/>
      <c r="MX119" s="220"/>
      <c r="MY119" s="220"/>
      <c r="MZ119" s="220"/>
      <c r="NA119" s="220"/>
      <c r="NB119" s="220"/>
      <c r="NC119" s="220"/>
      <c r="ND119" s="220"/>
      <c r="NE119" s="220"/>
      <c r="NF119" s="220"/>
      <c r="NG119" s="220"/>
      <c r="NH119" s="220"/>
      <c r="NI119" s="220"/>
      <c r="NJ119" s="220"/>
      <c r="NK119" s="220"/>
      <c r="NL119" s="220"/>
      <c r="NM119" s="220"/>
      <c r="NN119" s="220"/>
      <c r="NO119" s="220"/>
      <c r="NP119" s="220"/>
      <c r="NQ119" s="220"/>
      <c r="NR119" s="220"/>
      <c r="NS119" s="220"/>
      <c r="NT119" s="220"/>
      <c r="NU119" s="220"/>
      <c r="NV119" s="220"/>
      <c r="NW119" s="220"/>
      <c r="NX119" s="220"/>
      <c r="NY119" s="220"/>
      <c r="NZ119" s="220"/>
      <c r="OA119" s="220"/>
      <c r="OB119" s="220"/>
      <c r="OC119" s="220"/>
      <c r="OD119" s="220"/>
      <c r="OE119" s="220"/>
      <c r="OF119" s="220"/>
      <c r="OG119" s="220"/>
      <c r="OH119" s="220"/>
      <c r="OI119" s="220"/>
      <c r="OJ119" s="220"/>
      <c r="OK119" s="220"/>
      <c r="OL119" s="220"/>
      <c r="OM119" s="220"/>
      <c r="ON119" s="220"/>
      <c r="OO119" s="220"/>
      <c r="OP119" s="220"/>
      <c r="OQ119" s="220"/>
      <c r="OR119" s="220"/>
      <c r="OS119" s="220"/>
      <c r="OT119" s="220"/>
      <c r="OU119" s="220"/>
      <c r="OV119" s="220"/>
      <c r="OW119" s="220"/>
      <c r="OX119" s="220"/>
      <c r="OY119" s="220"/>
      <c r="OZ119" s="220"/>
      <c r="PA119" s="220"/>
      <c r="PB119" s="220"/>
      <c r="PC119" s="220"/>
      <c r="PD119" s="220"/>
      <c r="PE119" s="220"/>
      <c r="PF119" s="220"/>
      <c r="PG119" s="220"/>
      <c r="PH119" s="220"/>
      <c r="PI119" s="220"/>
      <c r="PJ119" s="220"/>
      <c r="PK119" s="220"/>
      <c r="PL119" s="220"/>
      <c r="PM119" s="220"/>
      <c r="PN119" s="220"/>
      <c r="PO119" s="220"/>
      <c r="PP119" s="220"/>
      <c r="PQ119" s="220"/>
      <c r="PR119" s="220"/>
      <c r="PS119" s="220"/>
      <c r="PT119" s="220"/>
      <c r="PU119" s="220"/>
      <c r="PV119" s="220"/>
      <c r="PW119" s="220"/>
      <c r="PX119" s="220"/>
      <c r="PY119" s="220"/>
      <c r="PZ119" s="220"/>
      <c r="QA119" s="220"/>
      <c r="QB119" s="220"/>
      <c r="QC119" s="220"/>
      <c r="QD119" s="220"/>
      <c r="QE119" s="220"/>
      <c r="QF119" s="220"/>
      <c r="QG119" s="220"/>
      <c r="QH119" s="220"/>
      <c r="QI119" s="220"/>
      <c r="QJ119" s="220"/>
      <c r="QK119" s="220"/>
      <c r="QL119" s="220"/>
      <c r="QM119" s="220"/>
      <c r="QN119" s="220"/>
      <c r="QO119" s="220"/>
      <c r="QP119" s="220"/>
      <c r="QQ119" s="220"/>
      <c r="QR119" s="220"/>
      <c r="QS119" s="220"/>
      <c r="QT119" s="220"/>
      <c r="QU119" s="220"/>
      <c r="QV119" s="220"/>
      <c r="QW119" s="220"/>
      <c r="QX119" s="220"/>
      <c r="QY119" s="220"/>
      <c r="QZ119" s="220"/>
      <c r="RA119" s="220"/>
      <c r="RB119" s="220"/>
      <c r="RC119" s="220"/>
      <c r="RD119" s="220"/>
      <c r="RE119" s="220"/>
      <c r="RF119" s="220"/>
      <c r="RG119" s="220"/>
      <c r="RH119" s="220"/>
      <c r="RI119" s="220"/>
      <c r="RJ119" s="220"/>
      <c r="RK119" s="220"/>
      <c r="RL119" s="220"/>
      <c r="RM119" s="220"/>
      <c r="RN119" s="220"/>
      <c r="RO119" s="220"/>
      <c r="RP119" s="220"/>
      <c r="RQ119" s="220"/>
      <c r="RR119" s="220"/>
      <c r="RS119" s="220"/>
      <c r="RT119" s="220"/>
      <c r="RU119" s="220"/>
      <c r="RV119" s="220"/>
      <c r="RW119" s="220"/>
      <c r="RX119" s="220"/>
      <c r="RY119" s="220"/>
      <c r="RZ119" s="220"/>
      <c r="SA119" s="220"/>
      <c r="SB119" s="220"/>
      <c r="SC119" s="220"/>
      <c r="SD119" s="220"/>
      <c r="SE119" s="220"/>
      <c r="SF119" s="220"/>
      <c r="SG119" s="220"/>
      <c r="SH119" s="220"/>
      <c r="SI119" s="220"/>
      <c r="SJ119" s="220"/>
      <c r="SK119" s="220"/>
      <c r="SL119" s="220"/>
      <c r="SM119" s="220"/>
      <c r="SN119" s="220"/>
      <c r="SO119" s="220"/>
      <c r="SP119" s="220"/>
      <c r="SQ119" s="220"/>
      <c r="SR119" s="220"/>
      <c r="SS119" s="220"/>
      <c r="ST119" s="220"/>
      <c r="SU119" s="220"/>
      <c r="SV119" s="220"/>
      <c r="SW119" s="220"/>
      <c r="SX119" s="220"/>
      <c r="SY119" s="220"/>
      <c r="SZ119" s="220"/>
      <c r="TA119" s="220"/>
      <c r="TB119" s="220"/>
      <c r="TC119" s="220"/>
      <c r="TD119" s="220"/>
      <c r="TE119" s="220"/>
      <c r="TF119" s="220"/>
      <c r="TG119" s="220"/>
      <c r="TH119" s="220"/>
      <c r="TI119" s="220"/>
      <c r="TJ119" s="220"/>
      <c r="TK119" s="220"/>
      <c r="TL119" s="220"/>
      <c r="TM119" s="220"/>
      <c r="TN119" s="220"/>
      <c r="TO119" s="220"/>
      <c r="TP119" s="220"/>
      <c r="TQ119" s="220"/>
      <c r="TR119" s="220"/>
      <c r="TS119" s="220"/>
      <c r="TT119" s="220"/>
      <c r="TU119" s="220"/>
      <c r="TV119" s="220"/>
      <c r="TW119" s="220"/>
      <c r="TX119" s="220"/>
      <c r="TY119" s="220"/>
      <c r="TZ119" s="220"/>
      <c r="UA119" s="220"/>
      <c r="UB119" s="220"/>
      <c r="UC119" s="220"/>
      <c r="UD119" s="220"/>
      <c r="UE119" s="220"/>
      <c r="UF119" s="220"/>
      <c r="UG119" s="220"/>
      <c r="UH119" s="220"/>
      <c r="UI119" s="220"/>
      <c r="UJ119" s="220"/>
      <c r="UK119" s="220"/>
      <c r="UL119" s="220"/>
      <c r="UM119" s="220"/>
      <c r="UN119" s="220"/>
      <c r="UO119" s="220"/>
      <c r="UP119" s="220"/>
      <c r="UQ119" s="220"/>
      <c r="UR119" s="220"/>
      <c r="US119" s="220"/>
      <c r="UT119" s="220"/>
      <c r="UU119" s="220"/>
      <c r="UV119" s="220"/>
      <c r="UW119" s="220"/>
      <c r="UX119" s="220"/>
      <c r="UY119" s="220"/>
      <c r="UZ119" s="220"/>
      <c r="VA119" s="220"/>
      <c r="VB119" s="220"/>
      <c r="VC119" s="220"/>
      <c r="VD119" s="220"/>
      <c r="VE119" s="220"/>
      <c r="VF119" s="220"/>
      <c r="VG119" s="220"/>
      <c r="VH119" s="220"/>
      <c r="VI119" s="220"/>
      <c r="VJ119" s="220"/>
      <c r="VK119" s="220"/>
      <c r="VL119" s="220"/>
      <c r="VM119" s="220"/>
      <c r="VN119" s="220"/>
      <c r="VO119" s="220"/>
      <c r="VP119" s="220"/>
      <c r="VQ119" s="220"/>
      <c r="VR119" s="220"/>
      <c r="VS119" s="220"/>
      <c r="VT119" s="220"/>
      <c r="VU119" s="220"/>
      <c r="VV119" s="220"/>
      <c r="VW119" s="220"/>
      <c r="VX119" s="220"/>
      <c r="VY119" s="220"/>
      <c r="VZ119" s="220"/>
      <c r="WA119" s="220"/>
      <c r="WB119" s="220"/>
      <c r="WC119" s="220"/>
      <c r="WD119" s="220"/>
      <c r="WE119" s="220"/>
      <c r="WF119" s="220"/>
      <c r="WG119" s="220"/>
      <c r="WH119" s="220"/>
      <c r="WI119" s="220"/>
      <c r="WJ119" s="220"/>
      <c r="WK119" s="220"/>
      <c r="WL119" s="220"/>
      <c r="WM119" s="220"/>
      <c r="WN119" s="220"/>
      <c r="WO119" s="220"/>
      <c r="WP119" s="220"/>
      <c r="WQ119" s="220"/>
      <c r="WR119" s="220"/>
      <c r="WS119" s="220"/>
      <c r="WT119" s="220"/>
      <c r="WU119" s="220"/>
      <c r="WV119" s="220"/>
      <c r="WW119" s="220"/>
      <c r="WX119" s="220"/>
      <c r="WY119" s="220"/>
      <c r="WZ119" s="220"/>
      <c r="XA119" s="220"/>
      <c r="XB119" s="220"/>
      <c r="XC119" s="220"/>
      <c r="XD119" s="220"/>
      <c r="XE119" s="220"/>
      <c r="XF119" s="220"/>
      <c r="XG119" s="220"/>
      <c r="XH119" s="220"/>
      <c r="XI119" s="220"/>
      <c r="XJ119" s="220"/>
      <c r="XK119" s="220"/>
      <c r="XL119" s="220"/>
      <c r="XM119" s="220"/>
      <c r="XN119" s="220"/>
      <c r="XO119" s="220"/>
      <c r="XP119" s="220"/>
      <c r="XQ119" s="220"/>
      <c r="XR119" s="220"/>
      <c r="XS119" s="220"/>
      <c r="XT119" s="220"/>
      <c r="XU119" s="220"/>
      <c r="XV119" s="220"/>
      <c r="XW119" s="220"/>
      <c r="XX119" s="220"/>
      <c r="XY119" s="220"/>
      <c r="XZ119" s="220"/>
      <c r="YA119" s="220"/>
      <c r="YB119" s="220"/>
      <c r="YC119" s="220"/>
      <c r="YD119" s="220"/>
      <c r="YE119" s="220"/>
      <c r="YF119" s="220"/>
      <c r="YG119" s="220"/>
      <c r="YH119" s="220"/>
      <c r="YI119" s="220"/>
      <c r="YJ119" s="220"/>
      <c r="YK119" s="220"/>
      <c r="YL119" s="220"/>
      <c r="YM119" s="220"/>
      <c r="YN119" s="220"/>
      <c r="YO119" s="220"/>
      <c r="YP119" s="220"/>
      <c r="YQ119" s="220"/>
      <c r="YR119" s="220"/>
      <c r="YS119" s="220"/>
      <c r="YT119" s="220"/>
      <c r="YU119" s="220"/>
      <c r="YV119" s="220"/>
      <c r="YW119" s="220"/>
      <c r="YX119" s="220"/>
      <c r="YY119" s="220"/>
      <c r="YZ119" s="220"/>
      <c r="ZA119" s="220"/>
      <c r="ZB119" s="220"/>
      <c r="ZC119" s="220"/>
      <c r="ZD119" s="220"/>
      <c r="ZE119" s="220"/>
      <c r="ZF119" s="220"/>
      <c r="ZG119" s="220"/>
      <c r="ZH119" s="220"/>
      <c r="ZI119" s="220"/>
      <c r="ZJ119" s="220"/>
      <c r="ZK119" s="220"/>
      <c r="ZL119" s="220"/>
      <c r="ZM119" s="220"/>
      <c r="ZN119" s="220"/>
      <c r="ZO119" s="220"/>
      <c r="ZP119" s="220"/>
      <c r="ZQ119" s="220"/>
      <c r="ZR119" s="220"/>
      <c r="ZS119" s="220"/>
      <c r="ZT119" s="220"/>
      <c r="ZU119" s="220"/>
      <c r="ZV119" s="220"/>
      <c r="ZW119" s="220"/>
      <c r="ZX119" s="220"/>
      <c r="ZY119" s="220"/>
      <c r="ZZ119" s="220"/>
      <c r="AAA119" s="220"/>
      <c r="AAB119" s="220"/>
      <c r="AAC119" s="220"/>
      <c r="AAD119" s="220"/>
      <c r="AAE119" s="220"/>
      <c r="AAF119" s="220"/>
      <c r="AAG119" s="220"/>
      <c r="AAH119" s="220"/>
      <c r="AAI119" s="220"/>
      <c r="AAJ119" s="220"/>
      <c r="AAK119" s="220"/>
      <c r="AAL119" s="220"/>
      <c r="AAM119" s="220"/>
      <c r="AAN119" s="220"/>
      <c r="AAO119" s="220"/>
      <c r="AAP119" s="220"/>
      <c r="AAQ119" s="220"/>
      <c r="AAR119" s="220"/>
      <c r="AAS119" s="220"/>
      <c r="AAT119" s="220"/>
      <c r="AAU119" s="220"/>
      <c r="AAV119" s="220"/>
      <c r="AAW119" s="220"/>
      <c r="AAX119" s="220"/>
      <c r="AAY119" s="220"/>
      <c r="AAZ119" s="220"/>
      <c r="ABA119" s="220"/>
      <c r="ABB119" s="220"/>
      <c r="ABC119" s="220"/>
      <c r="ABD119" s="220"/>
      <c r="ABE119" s="220"/>
      <c r="ABF119" s="220"/>
      <c r="ABG119" s="220"/>
      <c r="ABH119" s="220"/>
      <c r="ABI119" s="220"/>
      <c r="ABJ119" s="220"/>
      <c r="ABK119" s="220"/>
      <c r="ABL119" s="220"/>
      <c r="ABM119" s="220"/>
      <c r="ABN119" s="220"/>
      <c r="ABO119" s="220"/>
      <c r="ABP119" s="220"/>
      <c r="ABQ119" s="220"/>
      <c r="ABR119" s="220"/>
      <c r="ABS119" s="220"/>
      <c r="ABT119" s="220"/>
      <c r="ABU119" s="220"/>
      <c r="ABV119" s="220"/>
      <c r="ABW119" s="220"/>
      <c r="ABX119" s="220"/>
      <c r="ABY119" s="220"/>
      <c r="ABZ119" s="220"/>
      <c r="ACA119" s="220"/>
      <c r="ACB119" s="220"/>
      <c r="ACC119" s="220"/>
      <c r="ACD119" s="220"/>
      <c r="ACE119" s="220"/>
      <c r="ACF119" s="220"/>
      <c r="ACG119" s="220"/>
      <c r="ACH119" s="220"/>
      <c r="ACI119" s="220"/>
      <c r="ACJ119" s="220"/>
      <c r="ACK119" s="220"/>
      <c r="ACL119" s="220"/>
      <c r="ACM119" s="220"/>
      <c r="ACN119" s="220"/>
      <c r="ACO119" s="220"/>
      <c r="ACP119" s="220"/>
      <c r="ACQ119" s="220"/>
      <c r="ACR119" s="220"/>
      <c r="ACS119" s="220"/>
      <c r="ACT119" s="220"/>
      <c r="ACU119" s="220"/>
      <c r="ACV119" s="220"/>
      <c r="ACW119" s="220"/>
      <c r="ACX119" s="220"/>
      <c r="ACY119" s="220"/>
      <c r="ACZ119" s="220"/>
      <c r="ADA119" s="220"/>
      <c r="ADB119" s="220"/>
      <c r="ADC119" s="220"/>
      <c r="ADD119" s="220"/>
      <c r="ADE119" s="220"/>
      <c r="ADF119" s="220"/>
      <c r="ADG119" s="220"/>
      <c r="ADH119" s="220"/>
      <c r="ADI119" s="220"/>
      <c r="ADJ119" s="220"/>
      <c r="ADK119" s="220"/>
      <c r="ADL119" s="220"/>
      <c r="ADM119" s="220"/>
      <c r="ADN119" s="220"/>
      <c r="ADO119" s="220"/>
      <c r="ADP119" s="220"/>
      <c r="ADQ119" s="220"/>
      <c r="ADR119" s="220"/>
      <c r="ADS119" s="220"/>
      <c r="ADT119" s="220"/>
      <c r="ADU119" s="220"/>
      <c r="ADV119" s="220"/>
      <c r="ADW119" s="220"/>
      <c r="ADX119" s="220"/>
      <c r="ADY119" s="220"/>
      <c r="ADZ119" s="220"/>
      <c r="AEA119" s="220"/>
      <c r="AEB119" s="220"/>
      <c r="AEC119" s="220"/>
      <c r="AED119" s="220"/>
      <c r="AEE119" s="220"/>
      <c r="AEF119" s="220"/>
      <c r="AEG119" s="220"/>
      <c r="AEH119" s="220"/>
      <c r="AEI119" s="220"/>
      <c r="AEJ119" s="220"/>
      <c r="AEK119" s="220"/>
      <c r="AEL119" s="220"/>
      <c r="AEM119" s="220"/>
      <c r="AEN119" s="220"/>
      <c r="AEO119" s="220"/>
      <c r="AEP119" s="220"/>
      <c r="AEQ119" s="220"/>
      <c r="AER119" s="220"/>
      <c r="AES119" s="220"/>
      <c r="AET119" s="220"/>
      <c r="AEU119" s="220"/>
      <c r="AEV119" s="220"/>
      <c r="AEW119" s="220"/>
      <c r="AEX119" s="220"/>
      <c r="AEY119" s="220"/>
      <c r="AEZ119" s="220"/>
      <c r="AFA119" s="220"/>
      <c r="AFB119" s="220"/>
      <c r="AFC119" s="220"/>
      <c r="AFD119" s="220"/>
      <c r="AFE119" s="220"/>
      <c r="AFF119" s="220"/>
      <c r="AFG119" s="220"/>
      <c r="AFH119" s="220"/>
      <c r="AFI119" s="220"/>
      <c r="AFJ119" s="220"/>
      <c r="AFK119" s="220"/>
      <c r="AFL119" s="220"/>
      <c r="AFM119" s="220"/>
      <c r="AFN119" s="220"/>
      <c r="AFO119" s="220"/>
      <c r="AFP119" s="220"/>
      <c r="AFQ119" s="220"/>
      <c r="AFR119" s="220"/>
      <c r="AFS119" s="220"/>
      <c r="AFT119" s="220"/>
      <c r="AFU119" s="220"/>
      <c r="AFV119" s="220"/>
      <c r="AFW119" s="220"/>
      <c r="AFX119" s="220"/>
      <c r="AFY119" s="220"/>
      <c r="AFZ119" s="220"/>
      <c r="AGA119" s="220"/>
      <c r="AGB119" s="220"/>
      <c r="AGC119" s="220"/>
      <c r="AGD119" s="220"/>
      <c r="AGE119" s="220"/>
      <c r="AGF119" s="220"/>
      <c r="AGG119" s="220"/>
      <c r="AGH119" s="220"/>
      <c r="AGI119" s="220"/>
      <c r="AGJ119" s="220"/>
      <c r="AGK119" s="220"/>
      <c r="AGL119" s="220"/>
      <c r="AGM119" s="220"/>
      <c r="AGN119" s="220"/>
      <c r="AGO119" s="220"/>
      <c r="AGP119" s="220"/>
      <c r="AGQ119" s="220"/>
      <c r="AGR119" s="220"/>
      <c r="AGS119" s="220"/>
      <c r="AGT119" s="220"/>
      <c r="AGU119" s="220"/>
      <c r="AGV119" s="220"/>
      <c r="AGW119" s="220"/>
      <c r="AGX119" s="220"/>
      <c r="AGY119" s="220"/>
      <c r="AGZ119" s="220"/>
      <c r="AHA119" s="220"/>
      <c r="AHB119" s="220"/>
      <c r="AHC119" s="220"/>
      <c r="AHD119" s="220"/>
      <c r="AHE119" s="220"/>
      <c r="AHF119" s="220"/>
      <c r="AHG119" s="220"/>
      <c r="AHH119" s="220"/>
      <c r="AHI119" s="220"/>
      <c r="AHJ119" s="220"/>
      <c r="AHK119" s="220"/>
      <c r="AHL119" s="220"/>
      <c r="AHM119" s="220"/>
      <c r="AHN119" s="220"/>
      <c r="AHO119" s="220"/>
      <c r="AHP119" s="220"/>
      <c r="AHQ119" s="220"/>
      <c r="AHR119" s="220"/>
      <c r="AHS119" s="220"/>
      <c r="AHT119" s="220"/>
      <c r="AHU119" s="220"/>
      <c r="AHV119" s="220"/>
      <c r="AHW119" s="220"/>
      <c r="AHX119" s="220"/>
      <c r="AHY119" s="220"/>
      <c r="AHZ119" s="220"/>
      <c r="AIA119" s="220"/>
      <c r="AIB119" s="220"/>
      <c r="AIC119" s="220"/>
      <c r="AID119" s="220"/>
      <c r="AIE119" s="220"/>
      <c r="AIF119" s="220"/>
      <c r="AIG119" s="220"/>
      <c r="AIH119" s="220"/>
      <c r="AII119" s="220"/>
      <c r="AIJ119" s="220"/>
      <c r="AIK119" s="220"/>
      <c r="AIL119" s="220"/>
      <c r="AIM119" s="220"/>
      <c r="AIN119" s="220"/>
      <c r="AIO119" s="220"/>
      <c r="AIP119" s="220"/>
      <c r="AIQ119" s="220"/>
      <c r="AIR119" s="220"/>
      <c r="AIS119" s="220"/>
      <c r="AIT119" s="220"/>
      <c r="AIU119" s="220"/>
      <c r="AIV119" s="220"/>
      <c r="AIW119" s="220"/>
      <c r="AIX119" s="220"/>
      <c r="AIY119" s="220"/>
      <c r="AIZ119" s="220"/>
      <c r="AJA119" s="220"/>
      <c r="AJB119" s="220"/>
      <c r="AJC119" s="220"/>
      <c r="AJD119" s="220"/>
      <c r="AJE119" s="220"/>
      <c r="AJF119" s="220"/>
      <c r="AJG119" s="220"/>
      <c r="AJH119" s="220"/>
      <c r="AJI119" s="220"/>
      <c r="AJJ119" s="220"/>
      <c r="AJK119" s="220"/>
      <c r="AJL119" s="220"/>
      <c r="AJM119" s="220"/>
      <c r="AJN119" s="220"/>
      <c r="AJO119" s="220"/>
      <c r="AJP119" s="220"/>
      <c r="AJQ119" s="220"/>
      <c r="AJR119" s="220"/>
      <c r="AJS119" s="220"/>
      <c r="AJT119" s="220"/>
      <c r="AJU119" s="220"/>
      <c r="AJV119" s="220"/>
      <c r="AJW119" s="220"/>
      <c r="AJX119" s="220"/>
      <c r="AJY119" s="220"/>
      <c r="AJZ119" s="220"/>
      <c r="AKA119" s="220"/>
      <c r="AKB119" s="220"/>
      <c r="AKC119" s="220"/>
      <c r="AKD119" s="220"/>
      <c r="AKE119" s="220"/>
      <c r="AKF119" s="220"/>
      <c r="AKG119" s="220"/>
      <c r="AKH119" s="220"/>
      <c r="AKI119" s="220"/>
      <c r="AKJ119" s="220"/>
      <c r="AKK119" s="220"/>
      <c r="AKL119" s="220"/>
      <c r="AKM119" s="220"/>
      <c r="AKN119" s="220"/>
      <c r="AKO119" s="220"/>
      <c r="AKP119" s="220"/>
      <c r="AKQ119" s="220"/>
      <c r="AKR119" s="220"/>
      <c r="AKS119" s="220"/>
      <c r="AKT119" s="220"/>
      <c r="AKU119" s="220"/>
      <c r="AKV119" s="220"/>
      <c r="AKW119" s="220"/>
      <c r="AKX119" s="220"/>
      <c r="AKY119" s="220"/>
      <c r="AKZ119" s="220"/>
      <c r="ALA119" s="220"/>
      <c r="ALB119" s="220"/>
      <c r="ALC119" s="220"/>
      <c r="ALD119" s="220"/>
      <c r="ALE119" s="220"/>
      <c r="ALF119" s="220"/>
      <c r="ALG119" s="220"/>
      <c r="ALH119" s="220"/>
      <c r="ALI119" s="220"/>
      <c r="ALJ119" s="220"/>
      <c r="ALK119" s="220"/>
      <c r="ALL119" s="220"/>
      <c r="ALM119" s="220"/>
      <c r="ALN119" s="220"/>
      <c r="ALO119" s="220"/>
      <c r="ALP119" s="220"/>
      <c r="ALQ119" s="220"/>
      <c r="ALR119" s="220"/>
      <c r="ALS119" s="220"/>
      <c r="ALT119" s="220"/>
      <c r="ALU119" s="220"/>
      <c r="ALV119" s="220"/>
      <c r="ALW119" s="220"/>
      <c r="ALX119" s="220"/>
      <c r="ALY119" s="220"/>
      <c r="ALZ119" s="220"/>
      <c r="AMA119" s="220"/>
      <c r="AMB119" s="220"/>
      <c r="AMC119" s="220"/>
      <c r="AMD119" s="220"/>
      <c r="AME119" s="220"/>
      <c r="AMF119" s="220"/>
      <c r="AMG119" s="220"/>
      <c r="AMH119" s="220"/>
      <c r="AMI119" s="220"/>
      <c r="AMJ119" s="220"/>
      <c r="AMK119" s="220"/>
      <c r="AML119" s="220"/>
      <c r="AMM119" s="220"/>
      <c r="AMN119" s="220"/>
      <c r="AMO119" s="220"/>
      <c r="AMP119" s="220"/>
      <c r="AMQ119" s="220"/>
      <c r="AMR119" s="220"/>
      <c r="AMS119" s="220"/>
      <c r="AMT119" s="220"/>
      <c r="AMU119" s="220"/>
      <c r="AMV119" s="220"/>
      <c r="AMW119" s="220"/>
      <c r="AMX119" s="220"/>
      <c r="AMY119" s="220"/>
      <c r="AMZ119" s="220"/>
      <c r="ANA119" s="220"/>
      <c r="ANB119" s="220"/>
      <c r="ANC119" s="220"/>
      <c r="AND119" s="220"/>
      <c r="ANE119" s="220"/>
      <c r="ANF119" s="220"/>
      <c r="ANG119" s="220"/>
      <c r="ANH119" s="220"/>
      <c r="ANI119" s="220"/>
      <c r="ANJ119" s="220"/>
      <c r="ANK119" s="220"/>
      <c r="ANL119" s="220"/>
      <c r="ANM119" s="220"/>
      <c r="ANN119" s="220"/>
      <c r="ANO119" s="220"/>
      <c r="ANP119" s="220"/>
      <c r="ANQ119" s="220"/>
      <c r="ANR119" s="220"/>
      <c r="ANS119" s="220"/>
      <c r="ANT119" s="220"/>
      <c r="ANU119" s="220"/>
      <c r="ANV119" s="220"/>
      <c r="ANW119" s="220"/>
      <c r="ANX119" s="220"/>
      <c r="ANY119" s="220"/>
      <c r="ANZ119" s="220"/>
      <c r="AOA119" s="220"/>
      <c r="AOB119" s="220"/>
      <c r="AOC119" s="220"/>
      <c r="AOD119" s="220"/>
      <c r="AOE119" s="220"/>
      <c r="AOF119" s="220"/>
      <c r="AOG119" s="220"/>
      <c r="AOH119" s="220"/>
      <c r="AOI119" s="220"/>
      <c r="AOJ119" s="220"/>
      <c r="AOK119" s="220"/>
      <c r="AOL119" s="220"/>
      <c r="AOM119" s="220"/>
      <c r="AON119" s="220"/>
      <c r="AOO119" s="220"/>
      <c r="AOP119" s="220"/>
      <c r="AOQ119" s="220"/>
      <c r="AOR119" s="220"/>
      <c r="AOS119" s="220"/>
      <c r="AOT119" s="220"/>
      <c r="AOU119" s="220"/>
      <c r="AOV119" s="220"/>
      <c r="AOW119" s="220"/>
      <c r="AOX119" s="220"/>
      <c r="AOY119" s="220"/>
      <c r="AOZ119" s="220"/>
      <c r="APA119" s="220"/>
      <c r="APB119" s="220"/>
      <c r="APC119" s="220"/>
      <c r="APD119" s="220"/>
      <c r="APE119" s="220"/>
      <c r="APF119" s="220"/>
      <c r="APG119" s="220"/>
      <c r="APH119" s="220"/>
      <c r="API119" s="220"/>
      <c r="APJ119" s="220"/>
      <c r="APK119" s="220"/>
      <c r="APL119" s="220"/>
      <c r="APM119" s="220"/>
      <c r="APN119" s="220"/>
      <c r="APO119" s="220"/>
      <c r="APP119" s="220"/>
      <c r="APQ119" s="220"/>
      <c r="APR119" s="220"/>
      <c r="APS119" s="220"/>
      <c r="APT119" s="220"/>
      <c r="APU119" s="220"/>
      <c r="APV119" s="220"/>
      <c r="APW119" s="220"/>
      <c r="APX119" s="220"/>
      <c r="APY119" s="220"/>
      <c r="APZ119" s="220"/>
      <c r="AQA119" s="220"/>
      <c r="AQB119" s="220"/>
      <c r="AQC119" s="220"/>
      <c r="AQD119" s="220"/>
      <c r="AQE119" s="220"/>
      <c r="AQF119" s="220"/>
      <c r="AQG119" s="220"/>
      <c r="AQH119" s="220"/>
      <c r="AQI119" s="220"/>
      <c r="AQJ119" s="220"/>
      <c r="AQK119" s="220"/>
      <c r="AQL119" s="220"/>
      <c r="AQM119" s="220"/>
      <c r="AQN119" s="220"/>
      <c r="AQO119" s="220"/>
      <c r="AQP119" s="220"/>
      <c r="AQQ119" s="220"/>
      <c r="AQR119" s="220"/>
      <c r="AQS119" s="220"/>
      <c r="AQT119" s="220"/>
      <c r="AQU119" s="220"/>
      <c r="AQV119" s="220"/>
      <c r="AQW119" s="220"/>
      <c r="AQX119" s="220"/>
      <c r="AQY119" s="220"/>
      <c r="AQZ119" s="220"/>
      <c r="ARA119" s="220"/>
      <c r="ARB119" s="220"/>
      <c r="ARC119" s="220"/>
      <c r="ARD119" s="220"/>
      <c r="ARE119" s="220"/>
      <c r="ARF119" s="220"/>
      <c r="ARG119" s="220"/>
      <c r="ARH119" s="220"/>
      <c r="ARI119" s="220"/>
      <c r="ARJ119" s="220"/>
      <c r="ARK119" s="220"/>
      <c r="ARL119" s="220"/>
      <c r="ARM119" s="220"/>
      <c r="ARN119" s="220"/>
      <c r="ARO119" s="220"/>
      <c r="ARP119" s="220"/>
      <c r="ARQ119" s="220"/>
      <c r="ARR119" s="220"/>
      <c r="ARS119" s="220"/>
      <c r="ART119" s="220"/>
      <c r="ARU119" s="220"/>
      <c r="ARV119" s="220"/>
      <c r="ARW119" s="220"/>
      <c r="ARX119" s="220"/>
      <c r="ARY119" s="220"/>
      <c r="ARZ119" s="220"/>
      <c r="ASA119" s="220"/>
      <c r="ASB119" s="220"/>
      <c r="ASC119" s="220"/>
      <c r="ASD119" s="220"/>
      <c r="ASE119" s="220"/>
      <c r="ASF119" s="220"/>
      <c r="ASG119" s="220"/>
      <c r="ASH119" s="220"/>
      <c r="ASI119" s="220"/>
      <c r="ASJ119" s="220"/>
      <c r="ASK119" s="220"/>
      <c r="ASL119" s="220"/>
      <c r="ASM119" s="220"/>
      <c r="ASN119" s="220"/>
      <c r="ASO119" s="220"/>
      <c r="ASP119" s="220"/>
      <c r="ASQ119" s="220"/>
      <c r="ASR119" s="220"/>
      <c r="ASS119" s="220"/>
      <c r="AST119" s="220"/>
      <c r="ASU119" s="220"/>
      <c r="ASV119" s="220"/>
      <c r="ASW119" s="220"/>
      <c r="ASX119" s="220"/>
      <c r="ASY119" s="220"/>
      <c r="ASZ119" s="220"/>
      <c r="ATA119" s="220"/>
      <c r="ATB119" s="220"/>
      <c r="ATC119" s="220"/>
      <c r="ATD119" s="220"/>
      <c r="ATE119" s="220"/>
      <c r="ATF119" s="220"/>
      <c r="ATG119" s="220"/>
      <c r="ATH119" s="220"/>
      <c r="ATI119" s="220"/>
    </row>
    <row r="120" spans="2:1205" s="405" customFormat="1" ht="12.75" x14ac:dyDescent="0.15">
      <c r="B120" s="1001"/>
      <c r="C120" s="983"/>
      <c r="D120" s="406"/>
      <c r="E120" s="406"/>
      <c r="F120" s="406"/>
      <c r="G120" s="406"/>
      <c r="H120" s="1006"/>
      <c r="I120" s="974"/>
      <c r="J120" s="399"/>
      <c r="K120" s="399"/>
      <c r="L120" s="399"/>
      <c r="M120" s="399"/>
      <c r="N120" s="962"/>
      <c r="O120" s="959"/>
      <c r="P120" s="399"/>
      <c r="Q120" s="399"/>
      <c r="R120" s="399"/>
      <c r="S120" s="399"/>
      <c r="T120" s="962"/>
      <c r="U120" s="959"/>
      <c r="V120" s="399"/>
      <c r="W120" s="399"/>
      <c r="X120" s="399"/>
      <c r="Y120" s="399"/>
      <c r="Z120" s="1041"/>
      <c r="AA120" s="1044"/>
      <c r="AB120" s="1036"/>
      <c r="AC120" s="1036"/>
      <c r="AD120" s="1036"/>
      <c r="AE120" s="1036"/>
      <c r="AF120" s="1036"/>
      <c r="AG120" s="1036"/>
      <c r="AH120" s="1036"/>
      <c r="AI120" s="1036"/>
      <c r="AJ120" s="1036"/>
      <c r="AK120" s="407"/>
      <c r="AL120" s="408"/>
      <c r="AM120" s="1036"/>
      <c r="AN120" s="407"/>
      <c r="AO120" s="408"/>
      <c r="AP120" s="1036"/>
      <c r="AQ120" s="550">
        <v>456755402</v>
      </c>
      <c r="AR120" s="403" t="s">
        <v>2125</v>
      </c>
      <c r="AS120" s="1013"/>
      <c r="AT120" s="1013"/>
      <c r="AU120" s="402">
        <v>0</v>
      </c>
      <c r="AV120" s="403" t="s">
        <v>2125</v>
      </c>
      <c r="AW120" s="1013"/>
      <c r="AX120" s="1013"/>
      <c r="AY120" s="402">
        <v>0</v>
      </c>
      <c r="AZ120" s="403" t="s">
        <v>2125</v>
      </c>
      <c r="BA120" s="1013"/>
      <c r="BB120" s="1013"/>
      <c r="BC120" s="402">
        <v>0</v>
      </c>
      <c r="BD120" s="403" t="s">
        <v>2125</v>
      </c>
      <c r="BE120" s="1013"/>
      <c r="BF120" s="1022"/>
      <c r="BG120" s="402"/>
      <c r="BH120" s="403" t="s">
        <v>2125</v>
      </c>
      <c r="BI120" s="1013"/>
      <c r="BJ120" s="1013"/>
      <c r="BK120" s="404"/>
      <c r="BL120" s="220"/>
      <c r="BM120" s="220"/>
      <c r="BN120" s="220"/>
      <c r="BO120" s="220"/>
      <c r="BP120" s="220"/>
      <c r="BQ120" s="220"/>
      <c r="BR120" s="220"/>
      <c r="BS120" s="220"/>
      <c r="BT120" s="220"/>
      <c r="BU120" s="220"/>
      <c r="BV120" s="220"/>
      <c r="BW120" s="220"/>
      <c r="BX120" s="220"/>
      <c r="BY120" s="220"/>
      <c r="BZ120" s="220"/>
      <c r="CA120" s="220"/>
      <c r="CB120" s="220"/>
      <c r="CC120" s="220"/>
      <c r="CD120" s="220"/>
      <c r="CE120" s="220"/>
      <c r="CF120" s="220"/>
      <c r="CG120" s="220"/>
      <c r="CH120" s="220"/>
      <c r="CI120" s="220"/>
      <c r="CJ120" s="220"/>
      <c r="CK120" s="220"/>
      <c r="CL120" s="220"/>
      <c r="CM120" s="220"/>
      <c r="CN120" s="220"/>
      <c r="CO120" s="220"/>
      <c r="CP120" s="220"/>
      <c r="CQ120" s="220"/>
      <c r="CR120" s="220"/>
      <c r="CS120" s="220"/>
      <c r="CT120" s="220"/>
      <c r="CU120" s="220"/>
      <c r="CV120" s="220"/>
      <c r="CW120" s="220"/>
      <c r="CX120" s="220"/>
      <c r="CY120" s="220"/>
      <c r="CZ120" s="220"/>
      <c r="DA120" s="220"/>
      <c r="DB120" s="220"/>
      <c r="DC120" s="220"/>
      <c r="DD120" s="220"/>
      <c r="DE120" s="220"/>
      <c r="DF120" s="220"/>
      <c r="DG120" s="220"/>
      <c r="DH120" s="220"/>
      <c r="DI120" s="220"/>
      <c r="DJ120" s="220"/>
      <c r="DK120" s="220"/>
      <c r="DL120" s="220"/>
      <c r="DM120" s="220"/>
      <c r="DN120" s="220"/>
      <c r="DO120" s="220"/>
      <c r="DP120" s="220"/>
      <c r="DQ120" s="220"/>
      <c r="DR120" s="220"/>
      <c r="DS120" s="220"/>
      <c r="DT120" s="220"/>
      <c r="DU120" s="220"/>
      <c r="DV120" s="220"/>
      <c r="DW120" s="220"/>
      <c r="DX120" s="220"/>
      <c r="DY120" s="220"/>
      <c r="DZ120" s="220"/>
      <c r="EA120" s="220"/>
      <c r="EB120" s="220"/>
      <c r="EC120" s="220"/>
      <c r="ED120" s="220"/>
      <c r="EE120" s="220"/>
      <c r="EF120" s="220"/>
      <c r="EG120" s="220"/>
      <c r="EH120" s="220"/>
      <c r="EI120" s="220"/>
      <c r="EJ120" s="220"/>
      <c r="EK120" s="220"/>
      <c r="EL120" s="220"/>
      <c r="EM120" s="220"/>
      <c r="EN120" s="220"/>
      <c r="EO120" s="220"/>
      <c r="EP120" s="220"/>
      <c r="EQ120" s="220"/>
      <c r="ER120" s="220"/>
      <c r="ES120" s="220"/>
      <c r="ET120" s="220"/>
      <c r="EU120" s="220"/>
      <c r="EV120" s="220"/>
      <c r="EW120" s="220"/>
      <c r="EX120" s="220"/>
      <c r="EY120" s="220"/>
      <c r="EZ120" s="220"/>
      <c r="FA120" s="220"/>
      <c r="FB120" s="220"/>
      <c r="FC120" s="220"/>
      <c r="FD120" s="220"/>
      <c r="FE120" s="220"/>
      <c r="FF120" s="220"/>
      <c r="FG120" s="220"/>
      <c r="FH120" s="220"/>
      <c r="FI120" s="220"/>
      <c r="FJ120" s="220"/>
      <c r="FK120" s="220"/>
      <c r="FL120" s="220"/>
      <c r="FM120" s="220"/>
      <c r="FN120" s="220"/>
      <c r="FO120" s="220"/>
      <c r="FP120" s="220"/>
      <c r="FQ120" s="220"/>
      <c r="FR120" s="220"/>
      <c r="FS120" s="220"/>
      <c r="FT120" s="220"/>
      <c r="FU120" s="220"/>
      <c r="FV120" s="220"/>
      <c r="FW120" s="220"/>
      <c r="FX120" s="220"/>
      <c r="FY120" s="220"/>
      <c r="FZ120" s="220"/>
      <c r="GA120" s="220"/>
      <c r="GB120" s="220"/>
      <c r="GC120" s="220"/>
      <c r="GD120" s="220"/>
      <c r="GE120" s="220"/>
      <c r="GF120" s="220"/>
      <c r="GG120" s="220"/>
      <c r="GH120" s="220"/>
      <c r="GI120" s="220"/>
      <c r="GJ120" s="220"/>
      <c r="GK120" s="220"/>
      <c r="GL120" s="220"/>
      <c r="GM120" s="220"/>
      <c r="GN120" s="220"/>
      <c r="GO120" s="220"/>
      <c r="GP120" s="220"/>
      <c r="GQ120" s="220"/>
      <c r="GR120" s="220"/>
      <c r="GS120" s="220"/>
      <c r="GT120" s="220"/>
      <c r="GU120" s="220"/>
      <c r="GV120" s="220"/>
      <c r="GW120" s="220"/>
      <c r="GX120" s="220"/>
      <c r="GY120" s="220"/>
      <c r="GZ120" s="220"/>
      <c r="HA120" s="220"/>
      <c r="HB120" s="220"/>
      <c r="HC120" s="220"/>
      <c r="HD120" s="220"/>
      <c r="HE120" s="220"/>
      <c r="HF120" s="220"/>
      <c r="HG120" s="220"/>
      <c r="HH120" s="220"/>
      <c r="HI120" s="220"/>
      <c r="HJ120" s="220"/>
      <c r="HK120" s="220"/>
      <c r="HL120" s="220"/>
      <c r="HM120" s="220"/>
      <c r="HN120" s="220"/>
      <c r="HO120" s="220"/>
      <c r="HP120" s="220"/>
      <c r="HQ120" s="220"/>
      <c r="HR120" s="220"/>
      <c r="HS120" s="220"/>
      <c r="HT120" s="220"/>
      <c r="HU120" s="220"/>
      <c r="HV120" s="220"/>
      <c r="HW120" s="220"/>
      <c r="HX120" s="220"/>
      <c r="HY120" s="220"/>
      <c r="HZ120" s="220"/>
      <c r="IA120" s="220"/>
      <c r="IB120" s="220"/>
      <c r="IC120" s="220"/>
      <c r="ID120" s="220"/>
      <c r="IE120" s="220"/>
      <c r="IF120" s="220"/>
      <c r="IG120" s="220"/>
      <c r="IH120" s="220"/>
      <c r="II120" s="220"/>
      <c r="IJ120" s="220"/>
      <c r="IK120" s="220"/>
      <c r="IL120" s="220"/>
      <c r="IM120" s="220"/>
      <c r="IN120" s="220"/>
      <c r="IO120" s="220"/>
      <c r="IP120" s="220"/>
      <c r="IQ120" s="220"/>
      <c r="IR120" s="220"/>
      <c r="IS120" s="220"/>
      <c r="IT120" s="220"/>
      <c r="IU120" s="220"/>
      <c r="IV120" s="220"/>
      <c r="IW120" s="220"/>
      <c r="IX120" s="220"/>
      <c r="IY120" s="220"/>
      <c r="IZ120" s="220"/>
      <c r="JA120" s="220"/>
      <c r="JB120" s="220"/>
      <c r="JC120" s="220"/>
      <c r="JD120" s="220"/>
      <c r="JE120" s="220"/>
      <c r="JF120" s="220"/>
      <c r="JG120" s="220"/>
      <c r="JH120" s="220"/>
      <c r="JI120" s="220"/>
      <c r="JJ120" s="220"/>
      <c r="JK120" s="220"/>
      <c r="JL120" s="220"/>
      <c r="JM120" s="220"/>
      <c r="JN120" s="220"/>
      <c r="JO120" s="220"/>
      <c r="JP120" s="220"/>
      <c r="JQ120" s="220"/>
      <c r="JR120" s="220"/>
      <c r="JS120" s="220"/>
      <c r="JT120" s="220"/>
      <c r="JU120" s="220"/>
      <c r="JV120" s="220"/>
      <c r="JW120" s="220"/>
      <c r="JX120" s="220"/>
      <c r="JY120" s="220"/>
      <c r="JZ120" s="220"/>
      <c r="KA120" s="220"/>
      <c r="KB120" s="220"/>
      <c r="KC120" s="220"/>
      <c r="KD120" s="220"/>
      <c r="KE120" s="220"/>
      <c r="KF120" s="220"/>
      <c r="KG120" s="220"/>
      <c r="KH120" s="220"/>
      <c r="KI120" s="220"/>
      <c r="KJ120" s="220"/>
      <c r="KK120" s="220"/>
      <c r="KL120" s="220"/>
      <c r="KM120" s="220"/>
      <c r="KN120" s="220"/>
      <c r="KO120" s="220"/>
      <c r="KP120" s="220"/>
      <c r="KQ120" s="220"/>
      <c r="KR120" s="220"/>
      <c r="KS120" s="220"/>
      <c r="KT120" s="220"/>
      <c r="KU120" s="220"/>
      <c r="KV120" s="220"/>
      <c r="KW120" s="220"/>
      <c r="KX120" s="220"/>
      <c r="KY120" s="220"/>
      <c r="KZ120" s="220"/>
      <c r="LA120" s="220"/>
      <c r="LB120" s="220"/>
      <c r="LC120" s="220"/>
      <c r="LD120" s="220"/>
      <c r="LE120" s="220"/>
      <c r="LF120" s="220"/>
      <c r="LG120" s="220"/>
      <c r="LH120" s="220"/>
      <c r="LI120" s="220"/>
      <c r="LJ120" s="220"/>
      <c r="LK120" s="220"/>
      <c r="LL120" s="220"/>
      <c r="LM120" s="220"/>
      <c r="LN120" s="220"/>
      <c r="LO120" s="220"/>
      <c r="LP120" s="220"/>
      <c r="LQ120" s="220"/>
      <c r="LR120" s="220"/>
      <c r="LS120" s="220"/>
      <c r="LT120" s="220"/>
      <c r="LU120" s="220"/>
      <c r="LV120" s="220"/>
      <c r="LW120" s="220"/>
      <c r="LX120" s="220"/>
      <c r="LY120" s="220"/>
      <c r="LZ120" s="220"/>
      <c r="MA120" s="220"/>
      <c r="MB120" s="220"/>
      <c r="MC120" s="220"/>
      <c r="MD120" s="220"/>
      <c r="ME120" s="220"/>
      <c r="MF120" s="220"/>
      <c r="MG120" s="220"/>
      <c r="MH120" s="220"/>
      <c r="MI120" s="220"/>
      <c r="MJ120" s="220"/>
      <c r="MK120" s="220"/>
      <c r="ML120" s="220"/>
      <c r="MM120" s="220"/>
      <c r="MN120" s="220"/>
      <c r="MO120" s="220"/>
      <c r="MP120" s="220"/>
      <c r="MQ120" s="220"/>
      <c r="MR120" s="220"/>
      <c r="MS120" s="220"/>
      <c r="MT120" s="220"/>
      <c r="MU120" s="220"/>
      <c r="MV120" s="220"/>
      <c r="MW120" s="220"/>
      <c r="MX120" s="220"/>
      <c r="MY120" s="220"/>
      <c r="MZ120" s="220"/>
      <c r="NA120" s="220"/>
      <c r="NB120" s="220"/>
      <c r="NC120" s="220"/>
      <c r="ND120" s="220"/>
      <c r="NE120" s="220"/>
      <c r="NF120" s="220"/>
      <c r="NG120" s="220"/>
      <c r="NH120" s="220"/>
      <c r="NI120" s="220"/>
      <c r="NJ120" s="220"/>
      <c r="NK120" s="220"/>
      <c r="NL120" s="220"/>
      <c r="NM120" s="220"/>
      <c r="NN120" s="220"/>
      <c r="NO120" s="220"/>
      <c r="NP120" s="220"/>
      <c r="NQ120" s="220"/>
      <c r="NR120" s="220"/>
      <c r="NS120" s="220"/>
      <c r="NT120" s="220"/>
      <c r="NU120" s="220"/>
      <c r="NV120" s="220"/>
      <c r="NW120" s="220"/>
      <c r="NX120" s="220"/>
      <c r="NY120" s="220"/>
      <c r="NZ120" s="220"/>
      <c r="OA120" s="220"/>
      <c r="OB120" s="220"/>
      <c r="OC120" s="220"/>
      <c r="OD120" s="220"/>
      <c r="OE120" s="220"/>
      <c r="OF120" s="220"/>
      <c r="OG120" s="220"/>
      <c r="OH120" s="220"/>
      <c r="OI120" s="220"/>
      <c r="OJ120" s="220"/>
      <c r="OK120" s="220"/>
      <c r="OL120" s="220"/>
      <c r="OM120" s="220"/>
      <c r="ON120" s="220"/>
      <c r="OO120" s="220"/>
      <c r="OP120" s="220"/>
      <c r="OQ120" s="220"/>
      <c r="OR120" s="220"/>
      <c r="OS120" s="220"/>
      <c r="OT120" s="220"/>
      <c r="OU120" s="220"/>
      <c r="OV120" s="220"/>
      <c r="OW120" s="220"/>
      <c r="OX120" s="220"/>
      <c r="OY120" s="220"/>
      <c r="OZ120" s="220"/>
      <c r="PA120" s="220"/>
      <c r="PB120" s="220"/>
      <c r="PC120" s="220"/>
      <c r="PD120" s="220"/>
      <c r="PE120" s="220"/>
      <c r="PF120" s="220"/>
      <c r="PG120" s="220"/>
      <c r="PH120" s="220"/>
      <c r="PI120" s="220"/>
      <c r="PJ120" s="220"/>
      <c r="PK120" s="220"/>
      <c r="PL120" s="220"/>
      <c r="PM120" s="220"/>
      <c r="PN120" s="220"/>
      <c r="PO120" s="220"/>
      <c r="PP120" s="220"/>
      <c r="PQ120" s="220"/>
      <c r="PR120" s="220"/>
      <c r="PS120" s="220"/>
      <c r="PT120" s="220"/>
      <c r="PU120" s="220"/>
      <c r="PV120" s="220"/>
      <c r="PW120" s="220"/>
      <c r="PX120" s="220"/>
      <c r="PY120" s="220"/>
      <c r="PZ120" s="220"/>
      <c r="QA120" s="220"/>
      <c r="QB120" s="220"/>
      <c r="QC120" s="220"/>
      <c r="QD120" s="220"/>
      <c r="QE120" s="220"/>
      <c r="QF120" s="220"/>
      <c r="QG120" s="220"/>
      <c r="QH120" s="220"/>
      <c r="QI120" s="220"/>
      <c r="QJ120" s="220"/>
      <c r="QK120" s="220"/>
      <c r="QL120" s="220"/>
      <c r="QM120" s="220"/>
      <c r="QN120" s="220"/>
      <c r="QO120" s="220"/>
      <c r="QP120" s="220"/>
      <c r="QQ120" s="220"/>
      <c r="QR120" s="220"/>
      <c r="QS120" s="220"/>
      <c r="QT120" s="220"/>
      <c r="QU120" s="220"/>
      <c r="QV120" s="220"/>
      <c r="QW120" s="220"/>
      <c r="QX120" s="220"/>
      <c r="QY120" s="220"/>
      <c r="QZ120" s="220"/>
      <c r="RA120" s="220"/>
      <c r="RB120" s="220"/>
      <c r="RC120" s="220"/>
      <c r="RD120" s="220"/>
      <c r="RE120" s="220"/>
      <c r="RF120" s="220"/>
      <c r="RG120" s="220"/>
      <c r="RH120" s="220"/>
      <c r="RI120" s="220"/>
      <c r="RJ120" s="220"/>
      <c r="RK120" s="220"/>
      <c r="RL120" s="220"/>
      <c r="RM120" s="220"/>
      <c r="RN120" s="220"/>
      <c r="RO120" s="220"/>
      <c r="RP120" s="220"/>
      <c r="RQ120" s="220"/>
      <c r="RR120" s="220"/>
      <c r="RS120" s="220"/>
      <c r="RT120" s="220"/>
      <c r="RU120" s="220"/>
      <c r="RV120" s="220"/>
      <c r="RW120" s="220"/>
      <c r="RX120" s="220"/>
      <c r="RY120" s="220"/>
      <c r="RZ120" s="220"/>
      <c r="SA120" s="220"/>
      <c r="SB120" s="220"/>
      <c r="SC120" s="220"/>
      <c r="SD120" s="220"/>
      <c r="SE120" s="220"/>
      <c r="SF120" s="220"/>
      <c r="SG120" s="220"/>
      <c r="SH120" s="220"/>
      <c r="SI120" s="220"/>
      <c r="SJ120" s="220"/>
      <c r="SK120" s="220"/>
      <c r="SL120" s="220"/>
      <c r="SM120" s="220"/>
      <c r="SN120" s="220"/>
      <c r="SO120" s="220"/>
      <c r="SP120" s="220"/>
      <c r="SQ120" s="220"/>
      <c r="SR120" s="220"/>
      <c r="SS120" s="220"/>
      <c r="ST120" s="220"/>
      <c r="SU120" s="220"/>
      <c r="SV120" s="220"/>
      <c r="SW120" s="220"/>
      <c r="SX120" s="220"/>
      <c r="SY120" s="220"/>
      <c r="SZ120" s="220"/>
      <c r="TA120" s="220"/>
      <c r="TB120" s="220"/>
      <c r="TC120" s="220"/>
      <c r="TD120" s="220"/>
      <c r="TE120" s="220"/>
      <c r="TF120" s="220"/>
      <c r="TG120" s="220"/>
      <c r="TH120" s="220"/>
      <c r="TI120" s="220"/>
      <c r="TJ120" s="220"/>
      <c r="TK120" s="220"/>
      <c r="TL120" s="220"/>
      <c r="TM120" s="220"/>
      <c r="TN120" s="220"/>
      <c r="TO120" s="220"/>
      <c r="TP120" s="220"/>
      <c r="TQ120" s="220"/>
      <c r="TR120" s="220"/>
      <c r="TS120" s="220"/>
      <c r="TT120" s="220"/>
      <c r="TU120" s="220"/>
      <c r="TV120" s="220"/>
      <c r="TW120" s="220"/>
      <c r="TX120" s="220"/>
      <c r="TY120" s="220"/>
      <c r="TZ120" s="220"/>
      <c r="UA120" s="220"/>
      <c r="UB120" s="220"/>
      <c r="UC120" s="220"/>
      <c r="UD120" s="220"/>
      <c r="UE120" s="220"/>
      <c r="UF120" s="220"/>
      <c r="UG120" s="220"/>
      <c r="UH120" s="220"/>
      <c r="UI120" s="220"/>
      <c r="UJ120" s="220"/>
      <c r="UK120" s="220"/>
      <c r="UL120" s="220"/>
      <c r="UM120" s="220"/>
      <c r="UN120" s="220"/>
      <c r="UO120" s="220"/>
      <c r="UP120" s="220"/>
      <c r="UQ120" s="220"/>
      <c r="UR120" s="220"/>
      <c r="US120" s="220"/>
      <c r="UT120" s="220"/>
      <c r="UU120" s="220"/>
      <c r="UV120" s="220"/>
      <c r="UW120" s="220"/>
      <c r="UX120" s="220"/>
      <c r="UY120" s="220"/>
      <c r="UZ120" s="220"/>
      <c r="VA120" s="220"/>
      <c r="VB120" s="220"/>
      <c r="VC120" s="220"/>
      <c r="VD120" s="220"/>
      <c r="VE120" s="220"/>
      <c r="VF120" s="220"/>
      <c r="VG120" s="220"/>
      <c r="VH120" s="220"/>
      <c r="VI120" s="220"/>
      <c r="VJ120" s="220"/>
      <c r="VK120" s="220"/>
      <c r="VL120" s="220"/>
      <c r="VM120" s="220"/>
      <c r="VN120" s="220"/>
      <c r="VO120" s="220"/>
      <c r="VP120" s="220"/>
      <c r="VQ120" s="220"/>
      <c r="VR120" s="220"/>
      <c r="VS120" s="220"/>
      <c r="VT120" s="220"/>
      <c r="VU120" s="220"/>
      <c r="VV120" s="220"/>
      <c r="VW120" s="220"/>
      <c r="VX120" s="220"/>
      <c r="VY120" s="220"/>
      <c r="VZ120" s="220"/>
      <c r="WA120" s="220"/>
      <c r="WB120" s="220"/>
      <c r="WC120" s="220"/>
      <c r="WD120" s="220"/>
      <c r="WE120" s="220"/>
      <c r="WF120" s="220"/>
      <c r="WG120" s="220"/>
      <c r="WH120" s="220"/>
      <c r="WI120" s="220"/>
      <c r="WJ120" s="220"/>
      <c r="WK120" s="220"/>
      <c r="WL120" s="220"/>
      <c r="WM120" s="220"/>
      <c r="WN120" s="220"/>
      <c r="WO120" s="220"/>
      <c r="WP120" s="220"/>
      <c r="WQ120" s="220"/>
      <c r="WR120" s="220"/>
      <c r="WS120" s="220"/>
      <c r="WT120" s="220"/>
      <c r="WU120" s="220"/>
      <c r="WV120" s="220"/>
      <c r="WW120" s="220"/>
      <c r="WX120" s="220"/>
      <c r="WY120" s="220"/>
      <c r="WZ120" s="220"/>
      <c r="XA120" s="220"/>
      <c r="XB120" s="220"/>
      <c r="XC120" s="220"/>
      <c r="XD120" s="220"/>
      <c r="XE120" s="220"/>
      <c r="XF120" s="220"/>
      <c r="XG120" s="220"/>
      <c r="XH120" s="220"/>
      <c r="XI120" s="220"/>
      <c r="XJ120" s="220"/>
      <c r="XK120" s="220"/>
      <c r="XL120" s="220"/>
      <c r="XM120" s="220"/>
      <c r="XN120" s="220"/>
      <c r="XO120" s="220"/>
      <c r="XP120" s="220"/>
      <c r="XQ120" s="220"/>
      <c r="XR120" s="220"/>
      <c r="XS120" s="220"/>
      <c r="XT120" s="220"/>
      <c r="XU120" s="220"/>
      <c r="XV120" s="220"/>
      <c r="XW120" s="220"/>
      <c r="XX120" s="220"/>
      <c r="XY120" s="220"/>
      <c r="XZ120" s="220"/>
      <c r="YA120" s="220"/>
      <c r="YB120" s="220"/>
      <c r="YC120" s="220"/>
      <c r="YD120" s="220"/>
      <c r="YE120" s="220"/>
      <c r="YF120" s="220"/>
      <c r="YG120" s="220"/>
      <c r="YH120" s="220"/>
      <c r="YI120" s="220"/>
      <c r="YJ120" s="220"/>
      <c r="YK120" s="220"/>
      <c r="YL120" s="220"/>
      <c r="YM120" s="220"/>
      <c r="YN120" s="220"/>
      <c r="YO120" s="220"/>
      <c r="YP120" s="220"/>
      <c r="YQ120" s="220"/>
      <c r="YR120" s="220"/>
      <c r="YS120" s="220"/>
      <c r="YT120" s="220"/>
      <c r="YU120" s="220"/>
      <c r="YV120" s="220"/>
      <c r="YW120" s="220"/>
      <c r="YX120" s="220"/>
      <c r="YY120" s="220"/>
      <c r="YZ120" s="220"/>
      <c r="ZA120" s="220"/>
      <c r="ZB120" s="220"/>
      <c r="ZC120" s="220"/>
      <c r="ZD120" s="220"/>
      <c r="ZE120" s="220"/>
      <c r="ZF120" s="220"/>
      <c r="ZG120" s="220"/>
      <c r="ZH120" s="220"/>
      <c r="ZI120" s="220"/>
      <c r="ZJ120" s="220"/>
      <c r="ZK120" s="220"/>
      <c r="ZL120" s="220"/>
      <c r="ZM120" s="220"/>
      <c r="ZN120" s="220"/>
      <c r="ZO120" s="220"/>
      <c r="ZP120" s="220"/>
      <c r="ZQ120" s="220"/>
      <c r="ZR120" s="220"/>
      <c r="ZS120" s="220"/>
      <c r="ZT120" s="220"/>
      <c r="ZU120" s="220"/>
      <c r="ZV120" s="220"/>
      <c r="ZW120" s="220"/>
      <c r="ZX120" s="220"/>
      <c r="ZY120" s="220"/>
      <c r="ZZ120" s="220"/>
      <c r="AAA120" s="220"/>
      <c r="AAB120" s="220"/>
      <c r="AAC120" s="220"/>
      <c r="AAD120" s="220"/>
      <c r="AAE120" s="220"/>
      <c r="AAF120" s="220"/>
      <c r="AAG120" s="220"/>
      <c r="AAH120" s="220"/>
      <c r="AAI120" s="220"/>
      <c r="AAJ120" s="220"/>
      <c r="AAK120" s="220"/>
      <c r="AAL120" s="220"/>
      <c r="AAM120" s="220"/>
      <c r="AAN120" s="220"/>
      <c r="AAO120" s="220"/>
      <c r="AAP120" s="220"/>
      <c r="AAQ120" s="220"/>
      <c r="AAR120" s="220"/>
      <c r="AAS120" s="220"/>
      <c r="AAT120" s="220"/>
      <c r="AAU120" s="220"/>
      <c r="AAV120" s="220"/>
      <c r="AAW120" s="220"/>
      <c r="AAX120" s="220"/>
      <c r="AAY120" s="220"/>
      <c r="AAZ120" s="220"/>
      <c r="ABA120" s="220"/>
      <c r="ABB120" s="220"/>
      <c r="ABC120" s="220"/>
      <c r="ABD120" s="220"/>
      <c r="ABE120" s="220"/>
      <c r="ABF120" s="220"/>
      <c r="ABG120" s="220"/>
      <c r="ABH120" s="220"/>
      <c r="ABI120" s="220"/>
      <c r="ABJ120" s="220"/>
      <c r="ABK120" s="220"/>
      <c r="ABL120" s="220"/>
      <c r="ABM120" s="220"/>
      <c r="ABN120" s="220"/>
      <c r="ABO120" s="220"/>
      <c r="ABP120" s="220"/>
      <c r="ABQ120" s="220"/>
      <c r="ABR120" s="220"/>
      <c r="ABS120" s="220"/>
      <c r="ABT120" s="220"/>
      <c r="ABU120" s="220"/>
      <c r="ABV120" s="220"/>
      <c r="ABW120" s="220"/>
      <c r="ABX120" s="220"/>
      <c r="ABY120" s="220"/>
      <c r="ABZ120" s="220"/>
      <c r="ACA120" s="220"/>
      <c r="ACB120" s="220"/>
      <c r="ACC120" s="220"/>
      <c r="ACD120" s="220"/>
      <c r="ACE120" s="220"/>
      <c r="ACF120" s="220"/>
      <c r="ACG120" s="220"/>
      <c r="ACH120" s="220"/>
      <c r="ACI120" s="220"/>
      <c r="ACJ120" s="220"/>
      <c r="ACK120" s="220"/>
      <c r="ACL120" s="220"/>
      <c r="ACM120" s="220"/>
      <c r="ACN120" s="220"/>
      <c r="ACO120" s="220"/>
      <c r="ACP120" s="220"/>
      <c r="ACQ120" s="220"/>
      <c r="ACR120" s="220"/>
      <c r="ACS120" s="220"/>
      <c r="ACT120" s="220"/>
      <c r="ACU120" s="220"/>
      <c r="ACV120" s="220"/>
      <c r="ACW120" s="220"/>
      <c r="ACX120" s="220"/>
      <c r="ACY120" s="220"/>
      <c r="ACZ120" s="220"/>
      <c r="ADA120" s="220"/>
      <c r="ADB120" s="220"/>
      <c r="ADC120" s="220"/>
      <c r="ADD120" s="220"/>
      <c r="ADE120" s="220"/>
      <c r="ADF120" s="220"/>
      <c r="ADG120" s="220"/>
      <c r="ADH120" s="220"/>
      <c r="ADI120" s="220"/>
      <c r="ADJ120" s="220"/>
      <c r="ADK120" s="220"/>
      <c r="ADL120" s="220"/>
      <c r="ADM120" s="220"/>
      <c r="ADN120" s="220"/>
      <c r="ADO120" s="220"/>
      <c r="ADP120" s="220"/>
      <c r="ADQ120" s="220"/>
      <c r="ADR120" s="220"/>
      <c r="ADS120" s="220"/>
      <c r="ADT120" s="220"/>
      <c r="ADU120" s="220"/>
      <c r="ADV120" s="220"/>
      <c r="ADW120" s="220"/>
      <c r="ADX120" s="220"/>
      <c r="ADY120" s="220"/>
      <c r="ADZ120" s="220"/>
      <c r="AEA120" s="220"/>
      <c r="AEB120" s="220"/>
      <c r="AEC120" s="220"/>
      <c r="AED120" s="220"/>
      <c r="AEE120" s="220"/>
      <c r="AEF120" s="220"/>
      <c r="AEG120" s="220"/>
      <c r="AEH120" s="220"/>
      <c r="AEI120" s="220"/>
      <c r="AEJ120" s="220"/>
      <c r="AEK120" s="220"/>
      <c r="AEL120" s="220"/>
      <c r="AEM120" s="220"/>
      <c r="AEN120" s="220"/>
      <c r="AEO120" s="220"/>
      <c r="AEP120" s="220"/>
      <c r="AEQ120" s="220"/>
      <c r="AER120" s="220"/>
      <c r="AES120" s="220"/>
      <c r="AET120" s="220"/>
      <c r="AEU120" s="220"/>
      <c r="AEV120" s="220"/>
      <c r="AEW120" s="220"/>
      <c r="AEX120" s="220"/>
      <c r="AEY120" s="220"/>
      <c r="AEZ120" s="220"/>
      <c r="AFA120" s="220"/>
      <c r="AFB120" s="220"/>
      <c r="AFC120" s="220"/>
      <c r="AFD120" s="220"/>
      <c r="AFE120" s="220"/>
      <c r="AFF120" s="220"/>
      <c r="AFG120" s="220"/>
      <c r="AFH120" s="220"/>
      <c r="AFI120" s="220"/>
      <c r="AFJ120" s="220"/>
      <c r="AFK120" s="220"/>
      <c r="AFL120" s="220"/>
      <c r="AFM120" s="220"/>
      <c r="AFN120" s="220"/>
      <c r="AFO120" s="220"/>
      <c r="AFP120" s="220"/>
      <c r="AFQ120" s="220"/>
      <c r="AFR120" s="220"/>
      <c r="AFS120" s="220"/>
      <c r="AFT120" s="220"/>
      <c r="AFU120" s="220"/>
      <c r="AFV120" s="220"/>
      <c r="AFW120" s="220"/>
      <c r="AFX120" s="220"/>
      <c r="AFY120" s="220"/>
      <c r="AFZ120" s="220"/>
      <c r="AGA120" s="220"/>
      <c r="AGB120" s="220"/>
      <c r="AGC120" s="220"/>
      <c r="AGD120" s="220"/>
      <c r="AGE120" s="220"/>
      <c r="AGF120" s="220"/>
      <c r="AGG120" s="220"/>
      <c r="AGH120" s="220"/>
      <c r="AGI120" s="220"/>
      <c r="AGJ120" s="220"/>
      <c r="AGK120" s="220"/>
      <c r="AGL120" s="220"/>
      <c r="AGM120" s="220"/>
      <c r="AGN120" s="220"/>
      <c r="AGO120" s="220"/>
      <c r="AGP120" s="220"/>
      <c r="AGQ120" s="220"/>
      <c r="AGR120" s="220"/>
      <c r="AGS120" s="220"/>
      <c r="AGT120" s="220"/>
      <c r="AGU120" s="220"/>
      <c r="AGV120" s="220"/>
      <c r="AGW120" s="220"/>
      <c r="AGX120" s="220"/>
      <c r="AGY120" s="220"/>
      <c r="AGZ120" s="220"/>
      <c r="AHA120" s="220"/>
      <c r="AHB120" s="220"/>
      <c r="AHC120" s="220"/>
      <c r="AHD120" s="220"/>
      <c r="AHE120" s="220"/>
      <c r="AHF120" s="220"/>
      <c r="AHG120" s="220"/>
      <c r="AHH120" s="220"/>
      <c r="AHI120" s="220"/>
      <c r="AHJ120" s="220"/>
      <c r="AHK120" s="220"/>
      <c r="AHL120" s="220"/>
      <c r="AHM120" s="220"/>
      <c r="AHN120" s="220"/>
      <c r="AHO120" s="220"/>
      <c r="AHP120" s="220"/>
      <c r="AHQ120" s="220"/>
      <c r="AHR120" s="220"/>
      <c r="AHS120" s="220"/>
      <c r="AHT120" s="220"/>
      <c r="AHU120" s="220"/>
      <c r="AHV120" s="220"/>
      <c r="AHW120" s="220"/>
      <c r="AHX120" s="220"/>
      <c r="AHY120" s="220"/>
      <c r="AHZ120" s="220"/>
      <c r="AIA120" s="220"/>
      <c r="AIB120" s="220"/>
      <c r="AIC120" s="220"/>
      <c r="AID120" s="220"/>
      <c r="AIE120" s="220"/>
      <c r="AIF120" s="220"/>
      <c r="AIG120" s="220"/>
      <c r="AIH120" s="220"/>
      <c r="AII120" s="220"/>
      <c r="AIJ120" s="220"/>
      <c r="AIK120" s="220"/>
      <c r="AIL120" s="220"/>
      <c r="AIM120" s="220"/>
      <c r="AIN120" s="220"/>
      <c r="AIO120" s="220"/>
      <c r="AIP120" s="220"/>
      <c r="AIQ120" s="220"/>
      <c r="AIR120" s="220"/>
      <c r="AIS120" s="220"/>
      <c r="AIT120" s="220"/>
      <c r="AIU120" s="220"/>
      <c r="AIV120" s="220"/>
      <c r="AIW120" s="220"/>
      <c r="AIX120" s="220"/>
      <c r="AIY120" s="220"/>
      <c r="AIZ120" s="220"/>
      <c r="AJA120" s="220"/>
      <c r="AJB120" s="220"/>
      <c r="AJC120" s="220"/>
      <c r="AJD120" s="220"/>
      <c r="AJE120" s="220"/>
      <c r="AJF120" s="220"/>
      <c r="AJG120" s="220"/>
      <c r="AJH120" s="220"/>
      <c r="AJI120" s="220"/>
      <c r="AJJ120" s="220"/>
      <c r="AJK120" s="220"/>
      <c r="AJL120" s="220"/>
      <c r="AJM120" s="220"/>
      <c r="AJN120" s="220"/>
      <c r="AJO120" s="220"/>
      <c r="AJP120" s="220"/>
      <c r="AJQ120" s="220"/>
      <c r="AJR120" s="220"/>
      <c r="AJS120" s="220"/>
      <c r="AJT120" s="220"/>
      <c r="AJU120" s="220"/>
      <c r="AJV120" s="220"/>
      <c r="AJW120" s="220"/>
      <c r="AJX120" s="220"/>
      <c r="AJY120" s="220"/>
      <c r="AJZ120" s="220"/>
      <c r="AKA120" s="220"/>
      <c r="AKB120" s="220"/>
      <c r="AKC120" s="220"/>
      <c r="AKD120" s="220"/>
      <c r="AKE120" s="220"/>
      <c r="AKF120" s="220"/>
      <c r="AKG120" s="220"/>
      <c r="AKH120" s="220"/>
      <c r="AKI120" s="220"/>
      <c r="AKJ120" s="220"/>
      <c r="AKK120" s="220"/>
      <c r="AKL120" s="220"/>
      <c r="AKM120" s="220"/>
      <c r="AKN120" s="220"/>
      <c r="AKO120" s="220"/>
      <c r="AKP120" s="220"/>
      <c r="AKQ120" s="220"/>
      <c r="AKR120" s="220"/>
      <c r="AKS120" s="220"/>
      <c r="AKT120" s="220"/>
      <c r="AKU120" s="220"/>
      <c r="AKV120" s="220"/>
      <c r="AKW120" s="220"/>
      <c r="AKX120" s="220"/>
      <c r="AKY120" s="220"/>
      <c r="AKZ120" s="220"/>
      <c r="ALA120" s="220"/>
      <c r="ALB120" s="220"/>
      <c r="ALC120" s="220"/>
      <c r="ALD120" s="220"/>
      <c r="ALE120" s="220"/>
      <c r="ALF120" s="220"/>
      <c r="ALG120" s="220"/>
      <c r="ALH120" s="220"/>
      <c r="ALI120" s="220"/>
      <c r="ALJ120" s="220"/>
      <c r="ALK120" s="220"/>
      <c r="ALL120" s="220"/>
      <c r="ALM120" s="220"/>
      <c r="ALN120" s="220"/>
      <c r="ALO120" s="220"/>
      <c r="ALP120" s="220"/>
      <c r="ALQ120" s="220"/>
      <c r="ALR120" s="220"/>
      <c r="ALS120" s="220"/>
      <c r="ALT120" s="220"/>
      <c r="ALU120" s="220"/>
      <c r="ALV120" s="220"/>
      <c r="ALW120" s="220"/>
      <c r="ALX120" s="220"/>
      <c r="ALY120" s="220"/>
      <c r="ALZ120" s="220"/>
      <c r="AMA120" s="220"/>
      <c r="AMB120" s="220"/>
      <c r="AMC120" s="220"/>
      <c r="AMD120" s="220"/>
      <c r="AME120" s="220"/>
      <c r="AMF120" s="220"/>
      <c r="AMG120" s="220"/>
      <c r="AMH120" s="220"/>
      <c r="AMI120" s="220"/>
      <c r="AMJ120" s="220"/>
      <c r="AMK120" s="220"/>
      <c r="AML120" s="220"/>
      <c r="AMM120" s="220"/>
      <c r="AMN120" s="220"/>
      <c r="AMO120" s="220"/>
      <c r="AMP120" s="220"/>
      <c r="AMQ120" s="220"/>
      <c r="AMR120" s="220"/>
      <c r="AMS120" s="220"/>
      <c r="AMT120" s="220"/>
      <c r="AMU120" s="220"/>
      <c r="AMV120" s="220"/>
      <c r="AMW120" s="220"/>
      <c r="AMX120" s="220"/>
      <c r="AMY120" s="220"/>
      <c r="AMZ120" s="220"/>
      <c r="ANA120" s="220"/>
      <c r="ANB120" s="220"/>
      <c r="ANC120" s="220"/>
      <c r="AND120" s="220"/>
      <c r="ANE120" s="220"/>
      <c r="ANF120" s="220"/>
      <c r="ANG120" s="220"/>
      <c r="ANH120" s="220"/>
      <c r="ANI120" s="220"/>
      <c r="ANJ120" s="220"/>
      <c r="ANK120" s="220"/>
      <c r="ANL120" s="220"/>
      <c r="ANM120" s="220"/>
      <c r="ANN120" s="220"/>
      <c r="ANO120" s="220"/>
      <c r="ANP120" s="220"/>
      <c r="ANQ120" s="220"/>
      <c r="ANR120" s="220"/>
      <c r="ANS120" s="220"/>
      <c r="ANT120" s="220"/>
      <c r="ANU120" s="220"/>
      <c r="ANV120" s="220"/>
      <c r="ANW120" s="220"/>
      <c r="ANX120" s="220"/>
      <c r="ANY120" s="220"/>
      <c r="ANZ120" s="220"/>
      <c r="AOA120" s="220"/>
      <c r="AOB120" s="220"/>
      <c r="AOC120" s="220"/>
      <c r="AOD120" s="220"/>
      <c r="AOE120" s="220"/>
      <c r="AOF120" s="220"/>
      <c r="AOG120" s="220"/>
      <c r="AOH120" s="220"/>
      <c r="AOI120" s="220"/>
      <c r="AOJ120" s="220"/>
      <c r="AOK120" s="220"/>
      <c r="AOL120" s="220"/>
      <c r="AOM120" s="220"/>
      <c r="AON120" s="220"/>
      <c r="AOO120" s="220"/>
      <c r="AOP120" s="220"/>
      <c r="AOQ120" s="220"/>
      <c r="AOR120" s="220"/>
      <c r="AOS120" s="220"/>
      <c r="AOT120" s="220"/>
      <c r="AOU120" s="220"/>
      <c r="AOV120" s="220"/>
      <c r="AOW120" s="220"/>
      <c r="AOX120" s="220"/>
      <c r="AOY120" s="220"/>
      <c r="AOZ120" s="220"/>
      <c r="APA120" s="220"/>
      <c r="APB120" s="220"/>
      <c r="APC120" s="220"/>
      <c r="APD120" s="220"/>
      <c r="APE120" s="220"/>
      <c r="APF120" s="220"/>
      <c r="APG120" s="220"/>
      <c r="APH120" s="220"/>
      <c r="API120" s="220"/>
      <c r="APJ120" s="220"/>
      <c r="APK120" s="220"/>
      <c r="APL120" s="220"/>
      <c r="APM120" s="220"/>
      <c r="APN120" s="220"/>
      <c r="APO120" s="220"/>
      <c r="APP120" s="220"/>
      <c r="APQ120" s="220"/>
      <c r="APR120" s="220"/>
      <c r="APS120" s="220"/>
      <c r="APT120" s="220"/>
      <c r="APU120" s="220"/>
      <c r="APV120" s="220"/>
      <c r="APW120" s="220"/>
      <c r="APX120" s="220"/>
      <c r="APY120" s="220"/>
      <c r="APZ120" s="220"/>
      <c r="AQA120" s="220"/>
      <c r="AQB120" s="220"/>
      <c r="AQC120" s="220"/>
      <c r="AQD120" s="220"/>
      <c r="AQE120" s="220"/>
      <c r="AQF120" s="220"/>
      <c r="AQG120" s="220"/>
      <c r="AQH120" s="220"/>
      <c r="AQI120" s="220"/>
      <c r="AQJ120" s="220"/>
      <c r="AQK120" s="220"/>
      <c r="AQL120" s="220"/>
      <c r="AQM120" s="220"/>
      <c r="AQN120" s="220"/>
      <c r="AQO120" s="220"/>
      <c r="AQP120" s="220"/>
      <c r="AQQ120" s="220"/>
      <c r="AQR120" s="220"/>
      <c r="AQS120" s="220"/>
      <c r="AQT120" s="220"/>
      <c r="AQU120" s="220"/>
      <c r="AQV120" s="220"/>
      <c r="AQW120" s="220"/>
      <c r="AQX120" s="220"/>
      <c r="AQY120" s="220"/>
      <c r="AQZ120" s="220"/>
      <c r="ARA120" s="220"/>
      <c r="ARB120" s="220"/>
      <c r="ARC120" s="220"/>
      <c r="ARD120" s="220"/>
      <c r="ARE120" s="220"/>
      <c r="ARF120" s="220"/>
      <c r="ARG120" s="220"/>
      <c r="ARH120" s="220"/>
      <c r="ARI120" s="220"/>
      <c r="ARJ120" s="220"/>
      <c r="ARK120" s="220"/>
      <c r="ARL120" s="220"/>
      <c r="ARM120" s="220"/>
      <c r="ARN120" s="220"/>
      <c r="ARO120" s="220"/>
      <c r="ARP120" s="220"/>
      <c r="ARQ120" s="220"/>
      <c r="ARR120" s="220"/>
      <c r="ARS120" s="220"/>
      <c r="ART120" s="220"/>
      <c r="ARU120" s="220"/>
      <c r="ARV120" s="220"/>
      <c r="ARW120" s="220"/>
      <c r="ARX120" s="220"/>
      <c r="ARY120" s="220"/>
      <c r="ARZ120" s="220"/>
      <c r="ASA120" s="220"/>
      <c r="ASB120" s="220"/>
      <c r="ASC120" s="220"/>
      <c r="ASD120" s="220"/>
      <c r="ASE120" s="220"/>
      <c r="ASF120" s="220"/>
      <c r="ASG120" s="220"/>
      <c r="ASH120" s="220"/>
      <c r="ASI120" s="220"/>
      <c r="ASJ120" s="220"/>
      <c r="ASK120" s="220"/>
      <c r="ASL120" s="220"/>
      <c r="ASM120" s="220"/>
      <c r="ASN120" s="220"/>
      <c r="ASO120" s="220"/>
      <c r="ASP120" s="220"/>
      <c r="ASQ120" s="220"/>
      <c r="ASR120" s="220"/>
      <c r="ASS120" s="220"/>
      <c r="AST120" s="220"/>
      <c r="ASU120" s="220"/>
      <c r="ASV120" s="220"/>
      <c r="ASW120" s="220"/>
      <c r="ASX120" s="220"/>
      <c r="ASY120" s="220"/>
      <c r="ASZ120" s="220"/>
      <c r="ATA120" s="220"/>
      <c r="ATB120" s="220"/>
      <c r="ATC120" s="220"/>
      <c r="ATD120" s="220"/>
      <c r="ATE120" s="220"/>
      <c r="ATF120" s="220"/>
      <c r="ATG120" s="220"/>
      <c r="ATH120" s="220"/>
      <c r="ATI120" s="220"/>
    </row>
    <row r="121" spans="2:1205" s="422" customFormat="1" ht="25.5" x14ac:dyDescent="0.15">
      <c r="B121" s="1001"/>
      <c r="C121" s="983"/>
      <c r="D121" s="409"/>
      <c r="E121" s="409"/>
      <c r="F121" s="409"/>
      <c r="G121" s="409"/>
      <c r="H121" s="1006"/>
      <c r="I121" s="974"/>
      <c r="J121" s="410"/>
      <c r="K121" s="410"/>
      <c r="L121" s="410"/>
      <c r="M121" s="410"/>
      <c r="N121" s="963"/>
      <c r="O121" s="960"/>
      <c r="P121" s="410"/>
      <c r="Q121" s="410"/>
      <c r="R121" s="410"/>
      <c r="S121" s="410"/>
      <c r="T121" s="963"/>
      <c r="U121" s="960"/>
      <c r="V121" s="410"/>
      <c r="W121" s="410"/>
      <c r="X121" s="410"/>
      <c r="Y121" s="410"/>
      <c r="Z121" s="411" t="s">
        <v>145</v>
      </c>
      <c r="AA121" s="412">
        <v>0.1</v>
      </c>
      <c r="AB121" s="411" t="s">
        <v>147</v>
      </c>
      <c r="AC121" s="413">
        <v>3018</v>
      </c>
      <c r="AD121" s="414">
        <f>AC121+245</f>
        <v>3263</v>
      </c>
      <c r="AE121" s="415"/>
      <c r="AF121" s="416"/>
      <c r="AG121" s="417">
        <f>AD121+245</f>
        <v>3508</v>
      </c>
      <c r="AH121" s="415"/>
      <c r="AI121" s="416"/>
      <c r="AJ121" s="417">
        <f>AG121+245</f>
        <v>3753</v>
      </c>
      <c r="AK121" s="415"/>
      <c r="AL121" s="416"/>
      <c r="AM121" s="417">
        <f>AJ121+247</f>
        <v>4000</v>
      </c>
      <c r="AN121" s="415"/>
      <c r="AO121" s="416"/>
      <c r="AP121" s="418" t="s">
        <v>72</v>
      </c>
      <c r="AQ121" s="555">
        <v>30000000</v>
      </c>
      <c r="AR121" s="420" t="s">
        <v>2125</v>
      </c>
      <c r="AS121" s="1014"/>
      <c r="AT121" s="1014"/>
      <c r="AU121" s="419">
        <v>31500000</v>
      </c>
      <c r="AV121" s="420" t="s">
        <v>2125</v>
      </c>
      <c r="AW121" s="1014"/>
      <c r="AX121" s="1014"/>
      <c r="AY121" s="419">
        <v>33075000</v>
      </c>
      <c r="AZ121" s="420" t="s">
        <v>2125</v>
      </c>
      <c r="BA121" s="1014"/>
      <c r="BB121" s="1014"/>
      <c r="BC121" s="419">
        <v>34728750</v>
      </c>
      <c r="BD121" s="420" t="s">
        <v>2125</v>
      </c>
      <c r="BE121" s="1014"/>
      <c r="BF121" s="1023"/>
      <c r="BG121" s="419"/>
      <c r="BH121" s="420" t="s">
        <v>2125</v>
      </c>
      <c r="BI121" s="1014"/>
      <c r="BJ121" s="1014"/>
      <c r="BK121" s="421"/>
      <c r="BL121" s="220"/>
      <c r="BM121" s="220"/>
      <c r="BN121" s="220"/>
      <c r="BO121" s="220"/>
      <c r="BP121" s="220"/>
      <c r="BQ121" s="220"/>
      <c r="BR121" s="220"/>
      <c r="BS121" s="220"/>
      <c r="BT121" s="220"/>
      <c r="BU121" s="220"/>
      <c r="BV121" s="220"/>
      <c r="BW121" s="220"/>
      <c r="BX121" s="220"/>
      <c r="BY121" s="220"/>
      <c r="BZ121" s="220"/>
      <c r="CA121" s="220"/>
      <c r="CB121" s="220"/>
      <c r="CC121" s="220"/>
      <c r="CD121" s="220"/>
      <c r="CE121" s="220"/>
      <c r="CF121" s="220"/>
      <c r="CG121" s="220"/>
      <c r="CH121" s="220"/>
      <c r="CI121" s="220"/>
      <c r="CJ121" s="220"/>
      <c r="CK121" s="220"/>
      <c r="CL121" s="220"/>
      <c r="CM121" s="220"/>
      <c r="CN121" s="220"/>
      <c r="CO121" s="220"/>
      <c r="CP121" s="220"/>
      <c r="CQ121" s="220"/>
      <c r="CR121" s="220"/>
      <c r="CS121" s="220"/>
      <c r="CT121" s="220"/>
      <c r="CU121" s="220"/>
      <c r="CV121" s="220"/>
      <c r="CW121" s="220"/>
      <c r="CX121" s="220"/>
      <c r="CY121" s="220"/>
      <c r="CZ121" s="220"/>
      <c r="DA121" s="220"/>
      <c r="DB121" s="220"/>
      <c r="DC121" s="220"/>
      <c r="DD121" s="220"/>
      <c r="DE121" s="220"/>
      <c r="DF121" s="220"/>
      <c r="DG121" s="220"/>
      <c r="DH121" s="220"/>
      <c r="DI121" s="220"/>
      <c r="DJ121" s="220"/>
      <c r="DK121" s="220"/>
      <c r="DL121" s="220"/>
      <c r="DM121" s="220"/>
      <c r="DN121" s="220"/>
      <c r="DO121" s="220"/>
      <c r="DP121" s="220"/>
      <c r="DQ121" s="220"/>
      <c r="DR121" s="220"/>
      <c r="DS121" s="220"/>
      <c r="DT121" s="220"/>
      <c r="DU121" s="220"/>
      <c r="DV121" s="220"/>
      <c r="DW121" s="220"/>
      <c r="DX121" s="220"/>
      <c r="DY121" s="220"/>
      <c r="DZ121" s="220"/>
      <c r="EA121" s="220"/>
      <c r="EB121" s="220"/>
      <c r="EC121" s="220"/>
      <c r="ED121" s="220"/>
      <c r="EE121" s="220"/>
      <c r="EF121" s="220"/>
      <c r="EG121" s="220"/>
      <c r="EH121" s="220"/>
      <c r="EI121" s="220"/>
      <c r="EJ121" s="220"/>
      <c r="EK121" s="220"/>
      <c r="EL121" s="220"/>
      <c r="EM121" s="220"/>
      <c r="EN121" s="220"/>
      <c r="EO121" s="220"/>
      <c r="EP121" s="220"/>
      <c r="EQ121" s="220"/>
      <c r="ER121" s="220"/>
      <c r="ES121" s="220"/>
      <c r="ET121" s="220"/>
      <c r="EU121" s="220"/>
      <c r="EV121" s="220"/>
      <c r="EW121" s="220"/>
      <c r="EX121" s="220"/>
      <c r="EY121" s="220"/>
      <c r="EZ121" s="220"/>
      <c r="FA121" s="220"/>
      <c r="FB121" s="220"/>
      <c r="FC121" s="220"/>
      <c r="FD121" s="220"/>
      <c r="FE121" s="220"/>
      <c r="FF121" s="220"/>
      <c r="FG121" s="220"/>
      <c r="FH121" s="220"/>
      <c r="FI121" s="220"/>
      <c r="FJ121" s="220"/>
      <c r="FK121" s="220"/>
      <c r="FL121" s="220"/>
      <c r="FM121" s="220"/>
      <c r="FN121" s="220"/>
      <c r="FO121" s="220"/>
      <c r="FP121" s="220"/>
      <c r="FQ121" s="220"/>
      <c r="FR121" s="220"/>
      <c r="FS121" s="220"/>
      <c r="FT121" s="220"/>
      <c r="FU121" s="220"/>
      <c r="FV121" s="220"/>
      <c r="FW121" s="220"/>
      <c r="FX121" s="220"/>
      <c r="FY121" s="220"/>
      <c r="FZ121" s="220"/>
      <c r="GA121" s="220"/>
      <c r="GB121" s="220"/>
      <c r="GC121" s="220"/>
      <c r="GD121" s="220"/>
      <c r="GE121" s="220"/>
      <c r="GF121" s="220"/>
      <c r="GG121" s="220"/>
      <c r="GH121" s="220"/>
      <c r="GI121" s="220"/>
      <c r="GJ121" s="220"/>
      <c r="GK121" s="220"/>
      <c r="GL121" s="220"/>
      <c r="GM121" s="220"/>
      <c r="GN121" s="220"/>
      <c r="GO121" s="220"/>
      <c r="GP121" s="220"/>
      <c r="GQ121" s="220"/>
      <c r="GR121" s="220"/>
      <c r="GS121" s="220"/>
      <c r="GT121" s="220"/>
      <c r="GU121" s="220"/>
      <c r="GV121" s="220"/>
      <c r="GW121" s="220"/>
      <c r="GX121" s="220"/>
      <c r="GY121" s="220"/>
      <c r="GZ121" s="220"/>
      <c r="HA121" s="220"/>
      <c r="HB121" s="220"/>
      <c r="HC121" s="220"/>
      <c r="HD121" s="220"/>
      <c r="HE121" s="220"/>
      <c r="HF121" s="220"/>
      <c r="HG121" s="220"/>
      <c r="HH121" s="220"/>
      <c r="HI121" s="220"/>
      <c r="HJ121" s="220"/>
      <c r="HK121" s="220"/>
      <c r="HL121" s="220"/>
      <c r="HM121" s="220"/>
      <c r="HN121" s="220"/>
      <c r="HO121" s="220"/>
      <c r="HP121" s="220"/>
      <c r="HQ121" s="220"/>
      <c r="HR121" s="220"/>
      <c r="HS121" s="220"/>
      <c r="HT121" s="220"/>
      <c r="HU121" s="220"/>
      <c r="HV121" s="220"/>
      <c r="HW121" s="220"/>
      <c r="HX121" s="220"/>
      <c r="HY121" s="220"/>
      <c r="HZ121" s="220"/>
      <c r="IA121" s="220"/>
      <c r="IB121" s="220"/>
      <c r="IC121" s="220"/>
      <c r="ID121" s="220"/>
      <c r="IE121" s="220"/>
      <c r="IF121" s="220"/>
      <c r="IG121" s="220"/>
      <c r="IH121" s="220"/>
      <c r="II121" s="220"/>
      <c r="IJ121" s="220"/>
      <c r="IK121" s="220"/>
      <c r="IL121" s="220"/>
      <c r="IM121" s="220"/>
      <c r="IN121" s="220"/>
      <c r="IO121" s="220"/>
      <c r="IP121" s="220"/>
      <c r="IQ121" s="220"/>
      <c r="IR121" s="220"/>
      <c r="IS121" s="220"/>
      <c r="IT121" s="220"/>
      <c r="IU121" s="220"/>
      <c r="IV121" s="220"/>
      <c r="IW121" s="220"/>
      <c r="IX121" s="220"/>
      <c r="IY121" s="220"/>
      <c r="IZ121" s="220"/>
      <c r="JA121" s="220"/>
      <c r="JB121" s="220"/>
      <c r="JC121" s="220"/>
      <c r="JD121" s="220"/>
      <c r="JE121" s="220"/>
      <c r="JF121" s="220"/>
      <c r="JG121" s="220"/>
      <c r="JH121" s="220"/>
      <c r="JI121" s="220"/>
      <c r="JJ121" s="220"/>
      <c r="JK121" s="220"/>
      <c r="JL121" s="220"/>
      <c r="JM121" s="220"/>
      <c r="JN121" s="220"/>
      <c r="JO121" s="220"/>
      <c r="JP121" s="220"/>
      <c r="JQ121" s="220"/>
      <c r="JR121" s="220"/>
      <c r="JS121" s="220"/>
      <c r="JT121" s="220"/>
      <c r="JU121" s="220"/>
      <c r="JV121" s="220"/>
      <c r="JW121" s="220"/>
      <c r="JX121" s="220"/>
      <c r="JY121" s="220"/>
      <c r="JZ121" s="220"/>
      <c r="KA121" s="220"/>
      <c r="KB121" s="220"/>
      <c r="KC121" s="220"/>
      <c r="KD121" s="220"/>
      <c r="KE121" s="220"/>
      <c r="KF121" s="220"/>
      <c r="KG121" s="220"/>
      <c r="KH121" s="220"/>
      <c r="KI121" s="220"/>
      <c r="KJ121" s="220"/>
      <c r="KK121" s="220"/>
      <c r="KL121" s="220"/>
      <c r="KM121" s="220"/>
      <c r="KN121" s="220"/>
      <c r="KO121" s="220"/>
      <c r="KP121" s="220"/>
      <c r="KQ121" s="220"/>
      <c r="KR121" s="220"/>
      <c r="KS121" s="220"/>
      <c r="KT121" s="220"/>
      <c r="KU121" s="220"/>
      <c r="KV121" s="220"/>
      <c r="KW121" s="220"/>
      <c r="KX121" s="220"/>
      <c r="KY121" s="220"/>
      <c r="KZ121" s="220"/>
      <c r="LA121" s="220"/>
      <c r="LB121" s="220"/>
      <c r="LC121" s="220"/>
      <c r="LD121" s="220"/>
      <c r="LE121" s="220"/>
      <c r="LF121" s="220"/>
      <c r="LG121" s="220"/>
      <c r="LH121" s="220"/>
      <c r="LI121" s="220"/>
      <c r="LJ121" s="220"/>
      <c r="LK121" s="220"/>
      <c r="LL121" s="220"/>
      <c r="LM121" s="220"/>
      <c r="LN121" s="220"/>
      <c r="LO121" s="220"/>
      <c r="LP121" s="220"/>
      <c r="LQ121" s="220"/>
      <c r="LR121" s="220"/>
      <c r="LS121" s="220"/>
      <c r="LT121" s="220"/>
      <c r="LU121" s="220"/>
      <c r="LV121" s="220"/>
      <c r="LW121" s="220"/>
      <c r="LX121" s="220"/>
      <c r="LY121" s="220"/>
      <c r="LZ121" s="220"/>
      <c r="MA121" s="220"/>
      <c r="MB121" s="220"/>
      <c r="MC121" s="220"/>
      <c r="MD121" s="220"/>
      <c r="ME121" s="220"/>
      <c r="MF121" s="220"/>
      <c r="MG121" s="220"/>
      <c r="MH121" s="220"/>
      <c r="MI121" s="220"/>
      <c r="MJ121" s="220"/>
      <c r="MK121" s="220"/>
      <c r="ML121" s="220"/>
      <c r="MM121" s="220"/>
      <c r="MN121" s="220"/>
      <c r="MO121" s="220"/>
      <c r="MP121" s="220"/>
      <c r="MQ121" s="220"/>
      <c r="MR121" s="220"/>
      <c r="MS121" s="220"/>
      <c r="MT121" s="220"/>
      <c r="MU121" s="220"/>
      <c r="MV121" s="220"/>
      <c r="MW121" s="220"/>
      <c r="MX121" s="220"/>
      <c r="MY121" s="220"/>
      <c r="MZ121" s="220"/>
      <c r="NA121" s="220"/>
      <c r="NB121" s="220"/>
      <c r="NC121" s="220"/>
      <c r="ND121" s="220"/>
      <c r="NE121" s="220"/>
      <c r="NF121" s="220"/>
      <c r="NG121" s="220"/>
      <c r="NH121" s="220"/>
      <c r="NI121" s="220"/>
      <c r="NJ121" s="220"/>
      <c r="NK121" s="220"/>
      <c r="NL121" s="220"/>
      <c r="NM121" s="220"/>
      <c r="NN121" s="220"/>
      <c r="NO121" s="220"/>
      <c r="NP121" s="220"/>
      <c r="NQ121" s="220"/>
      <c r="NR121" s="220"/>
      <c r="NS121" s="220"/>
      <c r="NT121" s="220"/>
      <c r="NU121" s="220"/>
      <c r="NV121" s="220"/>
      <c r="NW121" s="220"/>
      <c r="NX121" s="220"/>
      <c r="NY121" s="220"/>
      <c r="NZ121" s="220"/>
      <c r="OA121" s="220"/>
      <c r="OB121" s="220"/>
      <c r="OC121" s="220"/>
      <c r="OD121" s="220"/>
      <c r="OE121" s="220"/>
      <c r="OF121" s="220"/>
      <c r="OG121" s="220"/>
      <c r="OH121" s="220"/>
      <c r="OI121" s="220"/>
      <c r="OJ121" s="220"/>
      <c r="OK121" s="220"/>
      <c r="OL121" s="220"/>
      <c r="OM121" s="220"/>
      <c r="ON121" s="220"/>
      <c r="OO121" s="220"/>
      <c r="OP121" s="220"/>
      <c r="OQ121" s="220"/>
      <c r="OR121" s="220"/>
      <c r="OS121" s="220"/>
      <c r="OT121" s="220"/>
      <c r="OU121" s="220"/>
      <c r="OV121" s="220"/>
      <c r="OW121" s="220"/>
      <c r="OX121" s="220"/>
      <c r="OY121" s="220"/>
      <c r="OZ121" s="220"/>
      <c r="PA121" s="220"/>
      <c r="PB121" s="220"/>
      <c r="PC121" s="220"/>
      <c r="PD121" s="220"/>
      <c r="PE121" s="220"/>
      <c r="PF121" s="220"/>
      <c r="PG121" s="220"/>
      <c r="PH121" s="220"/>
      <c r="PI121" s="220"/>
      <c r="PJ121" s="220"/>
      <c r="PK121" s="220"/>
      <c r="PL121" s="220"/>
      <c r="PM121" s="220"/>
      <c r="PN121" s="220"/>
      <c r="PO121" s="220"/>
      <c r="PP121" s="220"/>
      <c r="PQ121" s="220"/>
      <c r="PR121" s="220"/>
      <c r="PS121" s="220"/>
      <c r="PT121" s="220"/>
      <c r="PU121" s="220"/>
      <c r="PV121" s="220"/>
      <c r="PW121" s="220"/>
      <c r="PX121" s="220"/>
      <c r="PY121" s="220"/>
      <c r="PZ121" s="220"/>
      <c r="QA121" s="220"/>
      <c r="QB121" s="220"/>
      <c r="QC121" s="220"/>
      <c r="QD121" s="220"/>
      <c r="QE121" s="220"/>
      <c r="QF121" s="220"/>
      <c r="QG121" s="220"/>
      <c r="QH121" s="220"/>
      <c r="QI121" s="220"/>
      <c r="QJ121" s="220"/>
      <c r="QK121" s="220"/>
      <c r="QL121" s="220"/>
      <c r="QM121" s="220"/>
      <c r="QN121" s="220"/>
      <c r="QO121" s="220"/>
      <c r="QP121" s="220"/>
      <c r="QQ121" s="220"/>
      <c r="QR121" s="220"/>
      <c r="QS121" s="220"/>
      <c r="QT121" s="220"/>
      <c r="QU121" s="220"/>
      <c r="QV121" s="220"/>
      <c r="QW121" s="220"/>
      <c r="QX121" s="220"/>
      <c r="QY121" s="220"/>
      <c r="QZ121" s="220"/>
      <c r="RA121" s="220"/>
      <c r="RB121" s="220"/>
      <c r="RC121" s="220"/>
      <c r="RD121" s="220"/>
      <c r="RE121" s="220"/>
      <c r="RF121" s="220"/>
      <c r="RG121" s="220"/>
      <c r="RH121" s="220"/>
      <c r="RI121" s="220"/>
      <c r="RJ121" s="220"/>
      <c r="RK121" s="220"/>
      <c r="RL121" s="220"/>
      <c r="RM121" s="220"/>
      <c r="RN121" s="220"/>
      <c r="RO121" s="220"/>
      <c r="RP121" s="220"/>
      <c r="RQ121" s="220"/>
      <c r="RR121" s="220"/>
      <c r="RS121" s="220"/>
      <c r="RT121" s="220"/>
      <c r="RU121" s="220"/>
      <c r="RV121" s="220"/>
      <c r="RW121" s="220"/>
      <c r="RX121" s="220"/>
      <c r="RY121" s="220"/>
      <c r="RZ121" s="220"/>
      <c r="SA121" s="220"/>
      <c r="SB121" s="220"/>
      <c r="SC121" s="220"/>
      <c r="SD121" s="220"/>
      <c r="SE121" s="220"/>
      <c r="SF121" s="220"/>
      <c r="SG121" s="220"/>
      <c r="SH121" s="220"/>
      <c r="SI121" s="220"/>
      <c r="SJ121" s="220"/>
      <c r="SK121" s="220"/>
      <c r="SL121" s="220"/>
      <c r="SM121" s="220"/>
      <c r="SN121" s="220"/>
      <c r="SO121" s="220"/>
      <c r="SP121" s="220"/>
      <c r="SQ121" s="220"/>
      <c r="SR121" s="220"/>
      <c r="SS121" s="220"/>
      <c r="ST121" s="220"/>
      <c r="SU121" s="220"/>
      <c r="SV121" s="220"/>
      <c r="SW121" s="220"/>
      <c r="SX121" s="220"/>
      <c r="SY121" s="220"/>
      <c r="SZ121" s="220"/>
      <c r="TA121" s="220"/>
      <c r="TB121" s="220"/>
      <c r="TC121" s="220"/>
      <c r="TD121" s="220"/>
      <c r="TE121" s="220"/>
      <c r="TF121" s="220"/>
      <c r="TG121" s="220"/>
      <c r="TH121" s="220"/>
      <c r="TI121" s="220"/>
      <c r="TJ121" s="220"/>
      <c r="TK121" s="220"/>
      <c r="TL121" s="220"/>
      <c r="TM121" s="220"/>
      <c r="TN121" s="220"/>
      <c r="TO121" s="220"/>
      <c r="TP121" s="220"/>
      <c r="TQ121" s="220"/>
      <c r="TR121" s="220"/>
      <c r="TS121" s="220"/>
      <c r="TT121" s="220"/>
      <c r="TU121" s="220"/>
      <c r="TV121" s="220"/>
      <c r="TW121" s="220"/>
      <c r="TX121" s="220"/>
      <c r="TY121" s="220"/>
      <c r="TZ121" s="220"/>
      <c r="UA121" s="220"/>
      <c r="UB121" s="220"/>
      <c r="UC121" s="220"/>
      <c r="UD121" s="220"/>
      <c r="UE121" s="220"/>
      <c r="UF121" s="220"/>
      <c r="UG121" s="220"/>
      <c r="UH121" s="220"/>
      <c r="UI121" s="220"/>
      <c r="UJ121" s="220"/>
      <c r="UK121" s="220"/>
      <c r="UL121" s="220"/>
      <c r="UM121" s="220"/>
      <c r="UN121" s="220"/>
      <c r="UO121" s="220"/>
      <c r="UP121" s="220"/>
      <c r="UQ121" s="220"/>
      <c r="UR121" s="220"/>
      <c r="US121" s="220"/>
      <c r="UT121" s="220"/>
      <c r="UU121" s="220"/>
      <c r="UV121" s="220"/>
      <c r="UW121" s="220"/>
      <c r="UX121" s="220"/>
      <c r="UY121" s="220"/>
      <c r="UZ121" s="220"/>
      <c r="VA121" s="220"/>
      <c r="VB121" s="220"/>
      <c r="VC121" s="220"/>
      <c r="VD121" s="220"/>
      <c r="VE121" s="220"/>
      <c r="VF121" s="220"/>
      <c r="VG121" s="220"/>
      <c r="VH121" s="220"/>
      <c r="VI121" s="220"/>
      <c r="VJ121" s="220"/>
      <c r="VK121" s="220"/>
      <c r="VL121" s="220"/>
      <c r="VM121" s="220"/>
      <c r="VN121" s="220"/>
      <c r="VO121" s="220"/>
      <c r="VP121" s="220"/>
      <c r="VQ121" s="220"/>
      <c r="VR121" s="220"/>
      <c r="VS121" s="220"/>
      <c r="VT121" s="220"/>
      <c r="VU121" s="220"/>
      <c r="VV121" s="220"/>
      <c r="VW121" s="220"/>
      <c r="VX121" s="220"/>
      <c r="VY121" s="220"/>
      <c r="VZ121" s="220"/>
      <c r="WA121" s="220"/>
      <c r="WB121" s="220"/>
      <c r="WC121" s="220"/>
      <c r="WD121" s="220"/>
      <c r="WE121" s="220"/>
      <c r="WF121" s="220"/>
      <c r="WG121" s="220"/>
      <c r="WH121" s="220"/>
      <c r="WI121" s="220"/>
      <c r="WJ121" s="220"/>
      <c r="WK121" s="220"/>
      <c r="WL121" s="220"/>
      <c r="WM121" s="220"/>
      <c r="WN121" s="220"/>
      <c r="WO121" s="220"/>
      <c r="WP121" s="220"/>
      <c r="WQ121" s="220"/>
      <c r="WR121" s="220"/>
      <c r="WS121" s="220"/>
      <c r="WT121" s="220"/>
      <c r="WU121" s="220"/>
      <c r="WV121" s="220"/>
      <c r="WW121" s="220"/>
      <c r="WX121" s="220"/>
      <c r="WY121" s="220"/>
      <c r="WZ121" s="220"/>
      <c r="XA121" s="220"/>
      <c r="XB121" s="220"/>
      <c r="XC121" s="220"/>
      <c r="XD121" s="220"/>
      <c r="XE121" s="220"/>
      <c r="XF121" s="220"/>
      <c r="XG121" s="220"/>
      <c r="XH121" s="220"/>
      <c r="XI121" s="220"/>
      <c r="XJ121" s="220"/>
      <c r="XK121" s="220"/>
      <c r="XL121" s="220"/>
      <c r="XM121" s="220"/>
      <c r="XN121" s="220"/>
      <c r="XO121" s="220"/>
      <c r="XP121" s="220"/>
      <c r="XQ121" s="220"/>
      <c r="XR121" s="220"/>
      <c r="XS121" s="220"/>
      <c r="XT121" s="220"/>
      <c r="XU121" s="220"/>
      <c r="XV121" s="220"/>
      <c r="XW121" s="220"/>
      <c r="XX121" s="220"/>
      <c r="XY121" s="220"/>
      <c r="XZ121" s="220"/>
      <c r="YA121" s="220"/>
      <c r="YB121" s="220"/>
      <c r="YC121" s="220"/>
      <c r="YD121" s="220"/>
      <c r="YE121" s="220"/>
      <c r="YF121" s="220"/>
      <c r="YG121" s="220"/>
      <c r="YH121" s="220"/>
      <c r="YI121" s="220"/>
      <c r="YJ121" s="220"/>
      <c r="YK121" s="220"/>
      <c r="YL121" s="220"/>
      <c r="YM121" s="220"/>
      <c r="YN121" s="220"/>
      <c r="YO121" s="220"/>
      <c r="YP121" s="220"/>
      <c r="YQ121" s="220"/>
      <c r="YR121" s="220"/>
      <c r="YS121" s="220"/>
      <c r="YT121" s="220"/>
      <c r="YU121" s="220"/>
      <c r="YV121" s="220"/>
      <c r="YW121" s="220"/>
      <c r="YX121" s="220"/>
      <c r="YY121" s="220"/>
      <c r="YZ121" s="220"/>
      <c r="ZA121" s="220"/>
      <c r="ZB121" s="220"/>
      <c r="ZC121" s="220"/>
      <c r="ZD121" s="220"/>
      <c r="ZE121" s="220"/>
      <c r="ZF121" s="220"/>
      <c r="ZG121" s="220"/>
      <c r="ZH121" s="220"/>
      <c r="ZI121" s="220"/>
      <c r="ZJ121" s="220"/>
      <c r="ZK121" s="220"/>
      <c r="ZL121" s="220"/>
      <c r="ZM121" s="220"/>
      <c r="ZN121" s="220"/>
      <c r="ZO121" s="220"/>
      <c r="ZP121" s="220"/>
      <c r="ZQ121" s="220"/>
      <c r="ZR121" s="220"/>
      <c r="ZS121" s="220"/>
      <c r="ZT121" s="220"/>
      <c r="ZU121" s="220"/>
      <c r="ZV121" s="220"/>
      <c r="ZW121" s="220"/>
      <c r="ZX121" s="220"/>
      <c r="ZY121" s="220"/>
      <c r="ZZ121" s="220"/>
      <c r="AAA121" s="220"/>
      <c r="AAB121" s="220"/>
      <c r="AAC121" s="220"/>
      <c r="AAD121" s="220"/>
      <c r="AAE121" s="220"/>
      <c r="AAF121" s="220"/>
      <c r="AAG121" s="220"/>
      <c r="AAH121" s="220"/>
      <c r="AAI121" s="220"/>
      <c r="AAJ121" s="220"/>
      <c r="AAK121" s="220"/>
      <c r="AAL121" s="220"/>
      <c r="AAM121" s="220"/>
      <c r="AAN121" s="220"/>
      <c r="AAO121" s="220"/>
      <c r="AAP121" s="220"/>
      <c r="AAQ121" s="220"/>
      <c r="AAR121" s="220"/>
      <c r="AAS121" s="220"/>
      <c r="AAT121" s="220"/>
      <c r="AAU121" s="220"/>
      <c r="AAV121" s="220"/>
      <c r="AAW121" s="220"/>
      <c r="AAX121" s="220"/>
      <c r="AAY121" s="220"/>
      <c r="AAZ121" s="220"/>
      <c r="ABA121" s="220"/>
      <c r="ABB121" s="220"/>
      <c r="ABC121" s="220"/>
      <c r="ABD121" s="220"/>
      <c r="ABE121" s="220"/>
      <c r="ABF121" s="220"/>
      <c r="ABG121" s="220"/>
      <c r="ABH121" s="220"/>
      <c r="ABI121" s="220"/>
      <c r="ABJ121" s="220"/>
      <c r="ABK121" s="220"/>
      <c r="ABL121" s="220"/>
      <c r="ABM121" s="220"/>
      <c r="ABN121" s="220"/>
      <c r="ABO121" s="220"/>
      <c r="ABP121" s="220"/>
      <c r="ABQ121" s="220"/>
      <c r="ABR121" s="220"/>
      <c r="ABS121" s="220"/>
      <c r="ABT121" s="220"/>
      <c r="ABU121" s="220"/>
      <c r="ABV121" s="220"/>
      <c r="ABW121" s="220"/>
      <c r="ABX121" s="220"/>
      <c r="ABY121" s="220"/>
      <c r="ABZ121" s="220"/>
      <c r="ACA121" s="220"/>
      <c r="ACB121" s="220"/>
      <c r="ACC121" s="220"/>
      <c r="ACD121" s="220"/>
      <c r="ACE121" s="220"/>
      <c r="ACF121" s="220"/>
      <c r="ACG121" s="220"/>
      <c r="ACH121" s="220"/>
      <c r="ACI121" s="220"/>
      <c r="ACJ121" s="220"/>
      <c r="ACK121" s="220"/>
      <c r="ACL121" s="220"/>
      <c r="ACM121" s="220"/>
      <c r="ACN121" s="220"/>
      <c r="ACO121" s="220"/>
      <c r="ACP121" s="220"/>
      <c r="ACQ121" s="220"/>
      <c r="ACR121" s="220"/>
      <c r="ACS121" s="220"/>
      <c r="ACT121" s="220"/>
      <c r="ACU121" s="220"/>
      <c r="ACV121" s="220"/>
      <c r="ACW121" s="220"/>
      <c r="ACX121" s="220"/>
      <c r="ACY121" s="220"/>
      <c r="ACZ121" s="220"/>
      <c r="ADA121" s="220"/>
      <c r="ADB121" s="220"/>
      <c r="ADC121" s="220"/>
      <c r="ADD121" s="220"/>
      <c r="ADE121" s="220"/>
      <c r="ADF121" s="220"/>
      <c r="ADG121" s="220"/>
      <c r="ADH121" s="220"/>
      <c r="ADI121" s="220"/>
      <c r="ADJ121" s="220"/>
      <c r="ADK121" s="220"/>
      <c r="ADL121" s="220"/>
      <c r="ADM121" s="220"/>
      <c r="ADN121" s="220"/>
      <c r="ADO121" s="220"/>
      <c r="ADP121" s="220"/>
      <c r="ADQ121" s="220"/>
      <c r="ADR121" s="220"/>
      <c r="ADS121" s="220"/>
      <c r="ADT121" s="220"/>
      <c r="ADU121" s="220"/>
      <c r="ADV121" s="220"/>
      <c r="ADW121" s="220"/>
      <c r="ADX121" s="220"/>
      <c r="ADY121" s="220"/>
      <c r="ADZ121" s="220"/>
      <c r="AEA121" s="220"/>
      <c r="AEB121" s="220"/>
      <c r="AEC121" s="220"/>
      <c r="AED121" s="220"/>
      <c r="AEE121" s="220"/>
      <c r="AEF121" s="220"/>
      <c r="AEG121" s="220"/>
      <c r="AEH121" s="220"/>
      <c r="AEI121" s="220"/>
      <c r="AEJ121" s="220"/>
      <c r="AEK121" s="220"/>
      <c r="AEL121" s="220"/>
      <c r="AEM121" s="220"/>
      <c r="AEN121" s="220"/>
      <c r="AEO121" s="220"/>
      <c r="AEP121" s="220"/>
      <c r="AEQ121" s="220"/>
      <c r="AER121" s="220"/>
      <c r="AES121" s="220"/>
      <c r="AET121" s="220"/>
      <c r="AEU121" s="220"/>
      <c r="AEV121" s="220"/>
      <c r="AEW121" s="220"/>
      <c r="AEX121" s="220"/>
      <c r="AEY121" s="220"/>
      <c r="AEZ121" s="220"/>
      <c r="AFA121" s="220"/>
      <c r="AFB121" s="220"/>
      <c r="AFC121" s="220"/>
      <c r="AFD121" s="220"/>
      <c r="AFE121" s="220"/>
      <c r="AFF121" s="220"/>
      <c r="AFG121" s="220"/>
      <c r="AFH121" s="220"/>
      <c r="AFI121" s="220"/>
      <c r="AFJ121" s="220"/>
      <c r="AFK121" s="220"/>
      <c r="AFL121" s="220"/>
      <c r="AFM121" s="220"/>
      <c r="AFN121" s="220"/>
      <c r="AFO121" s="220"/>
      <c r="AFP121" s="220"/>
      <c r="AFQ121" s="220"/>
      <c r="AFR121" s="220"/>
      <c r="AFS121" s="220"/>
      <c r="AFT121" s="220"/>
      <c r="AFU121" s="220"/>
      <c r="AFV121" s="220"/>
      <c r="AFW121" s="220"/>
      <c r="AFX121" s="220"/>
      <c r="AFY121" s="220"/>
      <c r="AFZ121" s="220"/>
      <c r="AGA121" s="220"/>
      <c r="AGB121" s="220"/>
      <c r="AGC121" s="220"/>
      <c r="AGD121" s="220"/>
      <c r="AGE121" s="220"/>
      <c r="AGF121" s="220"/>
      <c r="AGG121" s="220"/>
      <c r="AGH121" s="220"/>
      <c r="AGI121" s="220"/>
      <c r="AGJ121" s="220"/>
      <c r="AGK121" s="220"/>
      <c r="AGL121" s="220"/>
      <c r="AGM121" s="220"/>
      <c r="AGN121" s="220"/>
      <c r="AGO121" s="220"/>
      <c r="AGP121" s="220"/>
      <c r="AGQ121" s="220"/>
      <c r="AGR121" s="220"/>
      <c r="AGS121" s="220"/>
      <c r="AGT121" s="220"/>
      <c r="AGU121" s="220"/>
      <c r="AGV121" s="220"/>
      <c r="AGW121" s="220"/>
      <c r="AGX121" s="220"/>
      <c r="AGY121" s="220"/>
      <c r="AGZ121" s="220"/>
      <c r="AHA121" s="220"/>
      <c r="AHB121" s="220"/>
      <c r="AHC121" s="220"/>
      <c r="AHD121" s="220"/>
      <c r="AHE121" s="220"/>
      <c r="AHF121" s="220"/>
      <c r="AHG121" s="220"/>
      <c r="AHH121" s="220"/>
      <c r="AHI121" s="220"/>
      <c r="AHJ121" s="220"/>
      <c r="AHK121" s="220"/>
      <c r="AHL121" s="220"/>
      <c r="AHM121" s="220"/>
      <c r="AHN121" s="220"/>
      <c r="AHO121" s="220"/>
      <c r="AHP121" s="220"/>
      <c r="AHQ121" s="220"/>
      <c r="AHR121" s="220"/>
      <c r="AHS121" s="220"/>
      <c r="AHT121" s="220"/>
      <c r="AHU121" s="220"/>
      <c r="AHV121" s="220"/>
      <c r="AHW121" s="220"/>
      <c r="AHX121" s="220"/>
      <c r="AHY121" s="220"/>
      <c r="AHZ121" s="220"/>
      <c r="AIA121" s="220"/>
      <c r="AIB121" s="220"/>
      <c r="AIC121" s="220"/>
      <c r="AID121" s="220"/>
      <c r="AIE121" s="220"/>
      <c r="AIF121" s="220"/>
      <c r="AIG121" s="220"/>
      <c r="AIH121" s="220"/>
      <c r="AII121" s="220"/>
      <c r="AIJ121" s="220"/>
      <c r="AIK121" s="220"/>
      <c r="AIL121" s="220"/>
      <c r="AIM121" s="220"/>
      <c r="AIN121" s="220"/>
      <c r="AIO121" s="220"/>
      <c r="AIP121" s="220"/>
      <c r="AIQ121" s="220"/>
      <c r="AIR121" s="220"/>
      <c r="AIS121" s="220"/>
      <c r="AIT121" s="220"/>
      <c r="AIU121" s="220"/>
      <c r="AIV121" s="220"/>
      <c r="AIW121" s="220"/>
      <c r="AIX121" s="220"/>
      <c r="AIY121" s="220"/>
      <c r="AIZ121" s="220"/>
      <c r="AJA121" s="220"/>
      <c r="AJB121" s="220"/>
      <c r="AJC121" s="220"/>
      <c r="AJD121" s="220"/>
      <c r="AJE121" s="220"/>
      <c r="AJF121" s="220"/>
      <c r="AJG121" s="220"/>
      <c r="AJH121" s="220"/>
      <c r="AJI121" s="220"/>
      <c r="AJJ121" s="220"/>
      <c r="AJK121" s="220"/>
      <c r="AJL121" s="220"/>
      <c r="AJM121" s="220"/>
      <c r="AJN121" s="220"/>
      <c r="AJO121" s="220"/>
      <c r="AJP121" s="220"/>
      <c r="AJQ121" s="220"/>
      <c r="AJR121" s="220"/>
      <c r="AJS121" s="220"/>
      <c r="AJT121" s="220"/>
      <c r="AJU121" s="220"/>
      <c r="AJV121" s="220"/>
      <c r="AJW121" s="220"/>
      <c r="AJX121" s="220"/>
      <c r="AJY121" s="220"/>
      <c r="AJZ121" s="220"/>
      <c r="AKA121" s="220"/>
      <c r="AKB121" s="220"/>
      <c r="AKC121" s="220"/>
      <c r="AKD121" s="220"/>
      <c r="AKE121" s="220"/>
      <c r="AKF121" s="220"/>
      <c r="AKG121" s="220"/>
      <c r="AKH121" s="220"/>
      <c r="AKI121" s="220"/>
      <c r="AKJ121" s="220"/>
      <c r="AKK121" s="220"/>
      <c r="AKL121" s="220"/>
      <c r="AKM121" s="220"/>
      <c r="AKN121" s="220"/>
      <c r="AKO121" s="220"/>
      <c r="AKP121" s="220"/>
      <c r="AKQ121" s="220"/>
      <c r="AKR121" s="220"/>
      <c r="AKS121" s="220"/>
      <c r="AKT121" s="220"/>
      <c r="AKU121" s="220"/>
      <c r="AKV121" s="220"/>
      <c r="AKW121" s="220"/>
      <c r="AKX121" s="220"/>
      <c r="AKY121" s="220"/>
      <c r="AKZ121" s="220"/>
      <c r="ALA121" s="220"/>
      <c r="ALB121" s="220"/>
      <c r="ALC121" s="220"/>
      <c r="ALD121" s="220"/>
      <c r="ALE121" s="220"/>
      <c r="ALF121" s="220"/>
      <c r="ALG121" s="220"/>
      <c r="ALH121" s="220"/>
      <c r="ALI121" s="220"/>
      <c r="ALJ121" s="220"/>
      <c r="ALK121" s="220"/>
      <c r="ALL121" s="220"/>
      <c r="ALM121" s="220"/>
      <c r="ALN121" s="220"/>
      <c r="ALO121" s="220"/>
      <c r="ALP121" s="220"/>
      <c r="ALQ121" s="220"/>
      <c r="ALR121" s="220"/>
      <c r="ALS121" s="220"/>
      <c r="ALT121" s="220"/>
      <c r="ALU121" s="220"/>
      <c r="ALV121" s="220"/>
      <c r="ALW121" s="220"/>
      <c r="ALX121" s="220"/>
      <c r="ALY121" s="220"/>
      <c r="ALZ121" s="220"/>
      <c r="AMA121" s="220"/>
      <c r="AMB121" s="220"/>
      <c r="AMC121" s="220"/>
      <c r="AMD121" s="220"/>
      <c r="AME121" s="220"/>
      <c r="AMF121" s="220"/>
      <c r="AMG121" s="220"/>
      <c r="AMH121" s="220"/>
      <c r="AMI121" s="220"/>
      <c r="AMJ121" s="220"/>
      <c r="AMK121" s="220"/>
      <c r="AML121" s="220"/>
      <c r="AMM121" s="220"/>
      <c r="AMN121" s="220"/>
      <c r="AMO121" s="220"/>
      <c r="AMP121" s="220"/>
      <c r="AMQ121" s="220"/>
      <c r="AMR121" s="220"/>
      <c r="AMS121" s="220"/>
      <c r="AMT121" s="220"/>
      <c r="AMU121" s="220"/>
      <c r="AMV121" s="220"/>
      <c r="AMW121" s="220"/>
      <c r="AMX121" s="220"/>
      <c r="AMY121" s="220"/>
      <c r="AMZ121" s="220"/>
      <c r="ANA121" s="220"/>
      <c r="ANB121" s="220"/>
      <c r="ANC121" s="220"/>
      <c r="AND121" s="220"/>
      <c r="ANE121" s="220"/>
      <c r="ANF121" s="220"/>
      <c r="ANG121" s="220"/>
      <c r="ANH121" s="220"/>
      <c r="ANI121" s="220"/>
      <c r="ANJ121" s="220"/>
      <c r="ANK121" s="220"/>
      <c r="ANL121" s="220"/>
      <c r="ANM121" s="220"/>
      <c r="ANN121" s="220"/>
      <c r="ANO121" s="220"/>
      <c r="ANP121" s="220"/>
      <c r="ANQ121" s="220"/>
      <c r="ANR121" s="220"/>
      <c r="ANS121" s="220"/>
      <c r="ANT121" s="220"/>
      <c r="ANU121" s="220"/>
      <c r="ANV121" s="220"/>
      <c r="ANW121" s="220"/>
      <c r="ANX121" s="220"/>
      <c r="ANY121" s="220"/>
      <c r="ANZ121" s="220"/>
      <c r="AOA121" s="220"/>
      <c r="AOB121" s="220"/>
      <c r="AOC121" s="220"/>
      <c r="AOD121" s="220"/>
      <c r="AOE121" s="220"/>
      <c r="AOF121" s="220"/>
      <c r="AOG121" s="220"/>
      <c r="AOH121" s="220"/>
      <c r="AOI121" s="220"/>
      <c r="AOJ121" s="220"/>
      <c r="AOK121" s="220"/>
      <c r="AOL121" s="220"/>
      <c r="AOM121" s="220"/>
      <c r="AON121" s="220"/>
      <c r="AOO121" s="220"/>
      <c r="AOP121" s="220"/>
      <c r="AOQ121" s="220"/>
      <c r="AOR121" s="220"/>
      <c r="AOS121" s="220"/>
      <c r="AOT121" s="220"/>
      <c r="AOU121" s="220"/>
      <c r="AOV121" s="220"/>
      <c r="AOW121" s="220"/>
      <c r="AOX121" s="220"/>
      <c r="AOY121" s="220"/>
      <c r="AOZ121" s="220"/>
      <c r="APA121" s="220"/>
      <c r="APB121" s="220"/>
      <c r="APC121" s="220"/>
      <c r="APD121" s="220"/>
      <c r="APE121" s="220"/>
      <c r="APF121" s="220"/>
      <c r="APG121" s="220"/>
      <c r="APH121" s="220"/>
      <c r="API121" s="220"/>
      <c r="APJ121" s="220"/>
      <c r="APK121" s="220"/>
      <c r="APL121" s="220"/>
      <c r="APM121" s="220"/>
      <c r="APN121" s="220"/>
      <c r="APO121" s="220"/>
      <c r="APP121" s="220"/>
      <c r="APQ121" s="220"/>
      <c r="APR121" s="220"/>
      <c r="APS121" s="220"/>
      <c r="APT121" s="220"/>
      <c r="APU121" s="220"/>
      <c r="APV121" s="220"/>
      <c r="APW121" s="220"/>
      <c r="APX121" s="220"/>
      <c r="APY121" s="220"/>
      <c r="APZ121" s="220"/>
      <c r="AQA121" s="220"/>
      <c r="AQB121" s="220"/>
      <c r="AQC121" s="220"/>
      <c r="AQD121" s="220"/>
      <c r="AQE121" s="220"/>
      <c r="AQF121" s="220"/>
      <c r="AQG121" s="220"/>
      <c r="AQH121" s="220"/>
      <c r="AQI121" s="220"/>
      <c r="AQJ121" s="220"/>
      <c r="AQK121" s="220"/>
      <c r="AQL121" s="220"/>
      <c r="AQM121" s="220"/>
      <c r="AQN121" s="220"/>
      <c r="AQO121" s="220"/>
      <c r="AQP121" s="220"/>
      <c r="AQQ121" s="220"/>
      <c r="AQR121" s="220"/>
      <c r="AQS121" s="220"/>
      <c r="AQT121" s="220"/>
      <c r="AQU121" s="220"/>
      <c r="AQV121" s="220"/>
      <c r="AQW121" s="220"/>
      <c r="AQX121" s="220"/>
      <c r="AQY121" s="220"/>
      <c r="AQZ121" s="220"/>
      <c r="ARA121" s="220"/>
      <c r="ARB121" s="220"/>
      <c r="ARC121" s="220"/>
      <c r="ARD121" s="220"/>
      <c r="ARE121" s="220"/>
      <c r="ARF121" s="220"/>
      <c r="ARG121" s="220"/>
      <c r="ARH121" s="220"/>
      <c r="ARI121" s="220"/>
      <c r="ARJ121" s="220"/>
      <c r="ARK121" s="220"/>
      <c r="ARL121" s="220"/>
      <c r="ARM121" s="220"/>
      <c r="ARN121" s="220"/>
      <c r="ARO121" s="220"/>
      <c r="ARP121" s="220"/>
      <c r="ARQ121" s="220"/>
      <c r="ARR121" s="220"/>
      <c r="ARS121" s="220"/>
      <c r="ART121" s="220"/>
      <c r="ARU121" s="220"/>
      <c r="ARV121" s="220"/>
      <c r="ARW121" s="220"/>
      <c r="ARX121" s="220"/>
      <c r="ARY121" s="220"/>
      <c r="ARZ121" s="220"/>
      <c r="ASA121" s="220"/>
      <c r="ASB121" s="220"/>
      <c r="ASC121" s="220"/>
      <c r="ASD121" s="220"/>
      <c r="ASE121" s="220"/>
      <c r="ASF121" s="220"/>
      <c r="ASG121" s="220"/>
      <c r="ASH121" s="220"/>
      <c r="ASI121" s="220"/>
      <c r="ASJ121" s="220"/>
      <c r="ASK121" s="220"/>
      <c r="ASL121" s="220"/>
      <c r="ASM121" s="220"/>
      <c r="ASN121" s="220"/>
      <c r="ASO121" s="220"/>
      <c r="ASP121" s="220"/>
      <c r="ASQ121" s="220"/>
      <c r="ASR121" s="220"/>
      <c r="ASS121" s="220"/>
      <c r="AST121" s="220"/>
      <c r="ASU121" s="220"/>
      <c r="ASV121" s="220"/>
      <c r="ASW121" s="220"/>
      <c r="ASX121" s="220"/>
      <c r="ASY121" s="220"/>
      <c r="ASZ121" s="220"/>
      <c r="ATA121" s="220"/>
      <c r="ATB121" s="220"/>
      <c r="ATC121" s="220"/>
      <c r="ATD121" s="220"/>
      <c r="ATE121" s="220"/>
      <c r="ATF121" s="220"/>
      <c r="ATG121" s="220"/>
      <c r="ATH121" s="220"/>
      <c r="ATI121" s="220"/>
    </row>
    <row r="122" spans="2:1205" s="430" customFormat="1" ht="12.75" x14ac:dyDescent="0.15">
      <c r="B122" s="1001"/>
      <c r="C122" s="983"/>
      <c r="D122" s="423"/>
      <c r="E122" s="423"/>
      <c r="F122" s="423"/>
      <c r="G122" s="423"/>
      <c r="H122" s="1006"/>
      <c r="I122" s="974"/>
      <c r="J122" s="424"/>
      <c r="K122" s="424"/>
      <c r="L122" s="424"/>
      <c r="M122" s="424"/>
      <c r="N122" s="961" t="s">
        <v>154</v>
      </c>
      <c r="O122" s="958">
        <v>0.35</v>
      </c>
      <c r="P122" s="424"/>
      <c r="Q122" s="424"/>
      <c r="R122" s="424"/>
      <c r="S122" s="424"/>
      <c r="T122" s="961"/>
      <c r="U122" s="958"/>
      <c r="V122" s="424"/>
      <c r="W122" s="424"/>
      <c r="X122" s="424"/>
      <c r="Y122" s="424"/>
      <c r="Z122" s="1032" t="s">
        <v>155</v>
      </c>
      <c r="AA122" s="1037">
        <v>0.8</v>
      </c>
      <c r="AB122" s="1032" t="s">
        <v>156</v>
      </c>
      <c r="AC122" s="1032">
        <v>35</v>
      </c>
      <c r="AD122" s="1032">
        <v>34</v>
      </c>
      <c r="AE122" s="1032"/>
      <c r="AF122" s="1032"/>
      <c r="AG122" s="1032">
        <v>34</v>
      </c>
      <c r="AH122" s="1032">
        <v>34</v>
      </c>
      <c r="AI122" s="1032">
        <v>34</v>
      </c>
      <c r="AJ122" s="1032">
        <v>34</v>
      </c>
      <c r="AK122" s="1032">
        <v>34</v>
      </c>
      <c r="AL122" s="1032">
        <v>34</v>
      </c>
      <c r="AM122" s="1032">
        <v>34</v>
      </c>
      <c r="AN122" s="425"/>
      <c r="AO122" s="426"/>
      <c r="AP122" s="1032" t="s">
        <v>72</v>
      </c>
      <c r="AQ122" s="558">
        <f>174000000</f>
        <v>174000000</v>
      </c>
      <c r="AR122" s="428" t="s">
        <v>2124</v>
      </c>
      <c r="AS122" s="1045"/>
      <c r="AT122" s="1048">
        <f>SUM(AQ122:AQ126)</f>
        <v>1019000000</v>
      </c>
      <c r="AU122" s="427">
        <v>182700000</v>
      </c>
      <c r="AV122" s="428" t="s">
        <v>2124</v>
      </c>
      <c r="AW122" s="1045"/>
      <c r="AX122" s="1048">
        <f>SUM(AU122:AU126)</f>
        <v>901950000</v>
      </c>
      <c r="AY122" s="427">
        <v>191835000</v>
      </c>
      <c r="AZ122" s="428" t="s">
        <v>2124</v>
      </c>
      <c r="BA122" s="1045"/>
      <c r="BB122" s="1048">
        <f>SUM(AY122:AY126)</f>
        <v>947047500</v>
      </c>
      <c r="BC122" s="427">
        <v>201426750</v>
      </c>
      <c r="BD122" s="428" t="s">
        <v>2124</v>
      </c>
      <c r="BE122" s="1045"/>
      <c r="BF122" s="1048">
        <f>SUM(BC122:BC126)</f>
        <v>994399875</v>
      </c>
      <c r="BG122" s="427"/>
      <c r="BH122" s="428" t="s">
        <v>2124</v>
      </c>
      <c r="BI122" s="1045"/>
      <c r="BJ122" s="1048">
        <f>SUM(AT122+AX122+BB122+BF122)</f>
        <v>3862397375</v>
      </c>
      <c r="BK122" s="429"/>
      <c r="BL122" s="220"/>
      <c r="BM122" s="220"/>
      <c r="BN122" s="220"/>
      <c r="BO122" s="220"/>
      <c r="BP122" s="220"/>
      <c r="BQ122" s="220"/>
      <c r="BR122" s="220"/>
      <c r="BS122" s="220"/>
      <c r="BT122" s="220"/>
      <c r="BU122" s="220"/>
      <c r="BV122" s="220"/>
      <c r="BW122" s="220"/>
      <c r="BX122" s="220"/>
      <c r="BY122" s="220"/>
      <c r="BZ122" s="220"/>
      <c r="CA122" s="220"/>
      <c r="CB122" s="220"/>
      <c r="CC122" s="220"/>
      <c r="CD122" s="220"/>
      <c r="CE122" s="220"/>
      <c r="CF122" s="220"/>
      <c r="CG122" s="220"/>
      <c r="CH122" s="220"/>
      <c r="CI122" s="220"/>
      <c r="CJ122" s="220"/>
      <c r="CK122" s="220"/>
      <c r="CL122" s="220"/>
      <c r="CM122" s="220"/>
      <c r="CN122" s="220"/>
      <c r="CO122" s="220"/>
      <c r="CP122" s="220"/>
      <c r="CQ122" s="220"/>
      <c r="CR122" s="220"/>
      <c r="CS122" s="220"/>
      <c r="CT122" s="220"/>
      <c r="CU122" s="220"/>
      <c r="CV122" s="220"/>
      <c r="CW122" s="220"/>
      <c r="CX122" s="220"/>
      <c r="CY122" s="220"/>
      <c r="CZ122" s="220"/>
      <c r="DA122" s="220"/>
      <c r="DB122" s="220"/>
      <c r="DC122" s="220"/>
      <c r="DD122" s="220"/>
      <c r="DE122" s="220"/>
      <c r="DF122" s="220"/>
      <c r="DG122" s="220"/>
      <c r="DH122" s="220"/>
      <c r="DI122" s="220"/>
      <c r="DJ122" s="220"/>
      <c r="DK122" s="220"/>
      <c r="DL122" s="220"/>
      <c r="DM122" s="220"/>
      <c r="DN122" s="220"/>
      <c r="DO122" s="220"/>
      <c r="DP122" s="220"/>
      <c r="DQ122" s="220"/>
      <c r="DR122" s="220"/>
      <c r="DS122" s="220"/>
      <c r="DT122" s="220"/>
      <c r="DU122" s="220"/>
      <c r="DV122" s="220"/>
      <c r="DW122" s="220"/>
      <c r="DX122" s="220"/>
      <c r="DY122" s="220"/>
      <c r="DZ122" s="220"/>
      <c r="EA122" s="220"/>
      <c r="EB122" s="220"/>
      <c r="EC122" s="220"/>
      <c r="ED122" s="220"/>
      <c r="EE122" s="220"/>
      <c r="EF122" s="220"/>
      <c r="EG122" s="220"/>
      <c r="EH122" s="220"/>
      <c r="EI122" s="220"/>
      <c r="EJ122" s="220"/>
      <c r="EK122" s="220"/>
      <c r="EL122" s="220"/>
      <c r="EM122" s="220"/>
      <c r="EN122" s="220"/>
      <c r="EO122" s="220"/>
      <c r="EP122" s="220"/>
      <c r="EQ122" s="220"/>
      <c r="ER122" s="220"/>
      <c r="ES122" s="220"/>
      <c r="ET122" s="220"/>
      <c r="EU122" s="220"/>
      <c r="EV122" s="220"/>
      <c r="EW122" s="220"/>
      <c r="EX122" s="220"/>
      <c r="EY122" s="220"/>
      <c r="EZ122" s="220"/>
      <c r="FA122" s="220"/>
      <c r="FB122" s="220"/>
      <c r="FC122" s="220"/>
      <c r="FD122" s="220"/>
      <c r="FE122" s="220"/>
      <c r="FF122" s="220"/>
      <c r="FG122" s="220"/>
      <c r="FH122" s="220"/>
      <c r="FI122" s="220"/>
      <c r="FJ122" s="220"/>
      <c r="FK122" s="220"/>
      <c r="FL122" s="220"/>
      <c r="FM122" s="220"/>
      <c r="FN122" s="220"/>
      <c r="FO122" s="220"/>
      <c r="FP122" s="220"/>
      <c r="FQ122" s="220"/>
      <c r="FR122" s="220"/>
      <c r="FS122" s="220"/>
      <c r="FT122" s="220"/>
      <c r="FU122" s="220"/>
      <c r="FV122" s="220"/>
      <c r="FW122" s="220"/>
      <c r="FX122" s="220"/>
      <c r="FY122" s="220"/>
      <c r="FZ122" s="220"/>
      <c r="GA122" s="220"/>
      <c r="GB122" s="220"/>
      <c r="GC122" s="220"/>
      <c r="GD122" s="220"/>
      <c r="GE122" s="220"/>
      <c r="GF122" s="220"/>
      <c r="GG122" s="220"/>
      <c r="GH122" s="220"/>
      <c r="GI122" s="220"/>
      <c r="GJ122" s="220"/>
      <c r="GK122" s="220"/>
      <c r="GL122" s="220"/>
      <c r="GM122" s="220"/>
      <c r="GN122" s="220"/>
      <c r="GO122" s="220"/>
      <c r="GP122" s="220"/>
      <c r="GQ122" s="220"/>
      <c r="GR122" s="220"/>
      <c r="GS122" s="220"/>
      <c r="GT122" s="220"/>
      <c r="GU122" s="220"/>
      <c r="GV122" s="220"/>
      <c r="GW122" s="220"/>
      <c r="GX122" s="220"/>
      <c r="GY122" s="220"/>
      <c r="GZ122" s="220"/>
      <c r="HA122" s="220"/>
      <c r="HB122" s="220"/>
      <c r="HC122" s="220"/>
      <c r="HD122" s="220"/>
      <c r="HE122" s="220"/>
      <c r="HF122" s="220"/>
      <c r="HG122" s="220"/>
      <c r="HH122" s="220"/>
      <c r="HI122" s="220"/>
      <c r="HJ122" s="220"/>
      <c r="HK122" s="220"/>
      <c r="HL122" s="220"/>
      <c r="HM122" s="220"/>
      <c r="HN122" s="220"/>
      <c r="HO122" s="220"/>
      <c r="HP122" s="220"/>
      <c r="HQ122" s="220"/>
      <c r="HR122" s="220"/>
      <c r="HS122" s="220"/>
      <c r="HT122" s="220"/>
      <c r="HU122" s="220"/>
      <c r="HV122" s="220"/>
      <c r="HW122" s="220"/>
      <c r="HX122" s="220"/>
      <c r="HY122" s="220"/>
      <c r="HZ122" s="220"/>
      <c r="IA122" s="220"/>
      <c r="IB122" s="220"/>
      <c r="IC122" s="220"/>
      <c r="ID122" s="220"/>
      <c r="IE122" s="220"/>
      <c r="IF122" s="220"/>
      <c r="IG122" s="220"/>
      <c r="IH122" s="220"/>
      <c r="II122" s="220"/>
      <c r="IJ122" s="220"/>
      <c r="IK122" s="220"/>
      <c r="IL122" s="220"/>
      <c r="IM122" s="220"/>
      <c r="IN122" s="220"/>
      <c r="IO122" s="220"/>
      <c r="IP122" s="220"/>
      <c r="IQ122" s="220"/>
      <c r="IR122" s="220"/>
      <c r="IS122" s="220"/>
      <c r="IT122" s="220"/>
      <c r="IU122" s="220"/>
      <c r="IV122" s="220"/>
      <c r="IW122" s="220"/>
      <c r="IX122" s="220"/>
      <c r="IY122" s="220"/>
      <c r="IZ122" s="220"/>
      <c r="JA122" s="220"/>
      <c r="JB122" s="220"/>
      <c r="JC122" s="220"/>
      <c r="JD122" s="220"/>
      <c r="JE122" s="220"/>
      <c r="JF122" s="220"/>
      <c r="JG122" s="220"/>
      <c r="JH122" s="220"/>
      <c r="JI122" s="220"/>
      <c r="JJ122" s="220"/>
      <c r="JK122" s="220"/>
      <c r="JL122" s="220"/>
      <c r="JM122" s="220"/>
      <c r="JN122" s="220"/>
      <c r="JO122" s="220"/>
      <c r="JP122" s="220"/>
      <c r="JQ122" s="220"/>
      <c r="JR122" s="220"/>
      <c r="JS122" s="220"/>
      <c r="JT122" s="220"/>
      <c r="JU122" s="220"/>
      <c r="JV122" s="220"/>
      <c r="JW122" s="220"/>
      <c r="JX122" s="220"/>
      <c r="JY122" s="220"/>
      <c r="JZ122" s="220"/>
      <c r="KA122" s="220"/>
      <c r="KB122" s="220"/>
      <c r="KC122" s="220"/>
      <c r="KD122" s="220"/>
      <c r="KE122" s="220"/>
      <c r="KF122" s="220"/>
      <c r="KG122" s="220"/>
      <c r="KH122" s="220"/>
      <c r="KI122" s="220"/>
      <c r="KJ122" s="220"/>
      <c r="KK122" s="220"/>
      <c r="KL122" s="220"/>
      <c r="KM122" s="220"/>
      <c r="KN122" s="220"/>
      <c r="KO122" s="220"/>
      <c r="KP122" s="220"/>
      <c r="KQ122" s="220"/>
      <c r="KR122" s="220"/>
      <c r="KS122" s="220"/>
      <c r="KT122" s="220"/>
      <c r="KU122" s="220"/>
      <c r="KV122" s="220"/>
      <c r="KW122" s="220"/>
      <c r="KX122" s="220"/>
      <c r="KY122" s="220"/>
      <c r="KZ122" s="220"/>
      <c r="LA122" s="220"/>
      <c r="LB122" s="220"/>
      <c r="LC122" s="220"/>
      <c r="LD122" s="220"/>
      <c r="LE122" s="220"/>
      <c r="LF122" s="220"/>
      <c r="LG122" s="220"/>
      <c r="LH122" s="220"/>
      <c r="LI122" s="220"/>
      <c r="LJ122" s="220"/>
      <c r="LK122" s="220"/>
      <c r="LL122" s="220"/>
      <c r="LM122" s="220"/>
      <c r="LN122" s="220"/>
      <c r="LO122" s="220"/>
      <c r="LP122" s="220"/>
      <c r="LQ122" s="220"/>
      <c r="LR122" s="220"/>
      <c r="LS122" s="220"/>
      <c r="LT122" s="220"/>
      <c r="LU122" s="220"/>
      <c r="LV122" s="220"/>
      <c r="LW122" s="220"/>
      <c r="LX122" s="220"/>
      <c r="LY122" s="220"/>
      <c r="LZ122" s="220"/>
      <c r="MA122" s="220"/>
      <c r="MB122" s="220"/>
      <c r="MC122" s="220"/>
      <c r="MD122" s="220"/>
      <c r="ME122" s="220"/>
      <c r="MF122" s="220"/>
      <c r="MG122" s="220"/>
      <c r="MH122" s="220"/>
      <c r="MI122" s="220"/>
      <c r="MJ122" s="220"/>
      <c r="MK122" s="220"/>
      <c r="ML122" s="220"/>
      <c r="MM122" s="220"/>
      <c r="MN122" s="220"/>
      <c r="MO122" s="220"/>
      <c r="MP122" s="220"/>
      <c r="MQ122" s="220"/>
      <c r="MR122" s="220"/>
      <c r="MS122" s="220"/>
      <c r="MT122" s="220"/>
      <c r="MU122" s="220"/>
      <c r="MV122" s="220"/>
      <c r="MW122" s="220"/>
      <c r="MX122" s="220"/>
      <c r="MY122" s="220"/>
      <c r="MZ122" s="220"/>
      <c r="NA122" s="220"/>
      <c r="NB122" s="220"/>
      <c r="NC122" s="220"/>
      <c r="ND122" s="220"/>
      <c r="NE122" s="220"/>
      <c r="NF122" s="220"/>
      <c r="NG122" s="220"/>
      <c r="NH122" s="220"/>
      <c r="NI122" s="220"/>
      <c r="NJ122" s="220"/>
      <c r="NK122" s="220"/>
      <c r="NL122" s="220"/>
      <c r="NM122" s="220"/>
      <c r="NN122" s="220"/>
      <c r="NO122" s="220"/>
      <c r="NP122" s="220"/>
      <c r="NQ122" s="220"/>
      <c r="NR122" s="220"/>
      <c r="NS122" s="220"/>
      <c r="NT122" s="220"/>
      <c r="NU122" s="220"/>
      <c r="NV122" s="220"/>
      <c r="NW122" s="220"/>
      <c r="NX122" s="220"/>
      <c r="NY122" s="220"/>
      <c r="NZ122" s="220"/>
      <c r="OA122" s="220"/>
      <c r="OB122" s="220"/>
      <c r="OC122" s="220"/>
      <c r="OD122" s="220"/>
      <c r="OE122" s="220"/>
      <c r="OF122" s="220"/>
      <c r="OG122" s="220"/>
      <c r="OH122" s="220"/>
      <c r="OI122" s="220"/>
      <c r="OJ122" s="220"/>
      <c r="OK122" s="220"/>
      <c r="OL122" s="220"/>
      <c r="OM122" s="220"/>
      <c r="ON122" s="220"/>
      <c r="OO122" s="220"/>
      <c r="OP122" s="220"/>
      <c r="OQ122" s="220"/>
      <c r="OR122" s="220"/>
      <c r="OS122" s="220"/>
      <c r="OT122" s="220"/>
      <c r="OU122" s="220"/>
      <c r="OV122" s="220"/>
      <c r="OW122" s="220"/>
      <c r="OX122" s="220"/>
      <c r="OY122" s="220"/>
      <c r="OZ122" s="220"/>
      <c r="PA122" s="220"/>
      <c r="PB122" s="220"/>
      <c r="PC122" s="220"/>
      <c r="PD122" s="220"/>
      <c r="PE122" s="220"/>
      <c r="PF122" s="220"/>
      <c r="PG122" s="220"/>
      <c r="PH122" s="220"/>
      <c r="PI122" s="220"/>
      <c r="PJ122" s="220"/>
      <c r="PK122" s="220"/>
      <c r="PL122" s="220"/>
      <c r="PM122" s="220"/>
      <c r="PN122" s="220"/>
      <c r="PO122" s="220"/>
      <c r="PP122" s="220"/>
      <c r="PQ122" s="220"/>
      <c r="PR122" s="220"/>
      <c r="PS122" s="220"/>
      <c r="PT122" s="220"/>
      <c r="PU122" s="220"/>
      <c r="PV122" s="220"/>
      <c r="PW122" s="220"/>
      <c r="PX122" s="220"/>
      <c r="PY122" s="220"/>
      <c r="PZ122" s="220"/>
      <c r="QA122" s="220"/>
      <c r="QB122" s="220"/>
      <c r="QC122" s="220"/>
      <c r="QD122" s="220"/>
      <c r="QE122" s="220"/>
      <c r="QF122" s="220"/>
      <c r="QG122" s="220"/>
      <c r="QH122" s="220"/>
      <c r="QI122" s="220"/>
      <c r="QJ122" s="220"/>
      <c r="QK122" s="220"/>
      <c r="QL122" s="220"/>
      <c r="QM122" s="220"/>
      <c r="QN122" s="220"/>
      <c r="QO122" s="220"/>
      <c r="QP122" s="220"/>
      <c r="QQ122" s="220"/>
      <c r="QR122" s="220"/>
      <c r="QS122" s="220"/>
      <c r="QT122" s="220"/>
      <c r="QU122" s="220"/>
      <c r="QV122" s="220"/>
      <c r="QW122" s="220"/>
      <c r="QX122" s="220"/>
      <c r="QY122" s="220"/>
      <c r="QZ122" s="220"/>
      <c r="RA122" s="220"/>
      <c r="RB122" s="220"/>
      <c r="RC122" s="220"/>
      <c r="RD122" s="220"/>
      <c r="RE122" s="220"/>
      <c r="RF122" s="220"/>
      <c r="RG122" s="220"/>
      <c r="RH122" s="220"/>
      <c r="RI122" s="220"/>
      <c r="RJ122" s="220"/>
      <c r="RK122" s="220"/>
      <c r="RL122" s="220"/>
      <c r="RM122" s="220"/>
      <c r="RN122" s="220"/>
      <c r="RO122" s="220"/>
      <c r="RP122" s="220"/>
      <c r="RQ122" s="220"/>
      <c r="RR122" s="220"/>
      <c r="RS122" s="220"/>
      <c r="RT122" s="220"/>
      <c r="RU122" s="220"/>
      <c r="RV122" s="220"/>
      <c r="RW122" s="220"/>
      <c r="RX122" s="220"/>
      <c r="RY122" s="220"/>
      <c r="RZ122" s="220"/>
      <c r="SA122" s="220"/>
      <c r="SB122" s="220"/>
      <c r="SC122" s="220"/>
      <c r="SD122" s="220"/>
      <c r="SE122" s="220"/>
      <c r="SF122" s="220"/>
      <c r="SG122" s="220"/>
      <c r="SH122" s="220"/>
      <c r="SI122" s="220"/>
      <c r="SJ122" s="220"/>
      <c r="SK122" s="220"/>
      <c r="SL122" s="220"/>
      <c r="SM122" s="220"/>
      <c r="SN122" s="220"/>
      <c r="SO122" s="220"/>
      <c r="SP122" s="220"/>
      <c r="SQ122" s="220"/>
      <c r="SR122" s="220"/>
      <c r="SS122" s="220"/>
      <c r="ST122" s="220"/>
      <c r="SU122" s="220"/>
      <c r="SV122" s="220"/>
      <c r="SW122" s="220"/>
      <c r="SX122" s="220"/>
      <c r="SY122" s="220"/>
      <c r="SZ122" s="220"/>
      <c r="TA122" s="220"/>
      <c r="TB122" s="220"/>
      <c r="TC122" s="220"/>
      <c r="TD122" s="220"/>
      <c r="TE122" s="220"/>
      <c r="TF122" s="220"/>
      <c r="TG122" s="220"/>
      <c r="TH122" s="220"/>
      <c r="TI122" s="220"/>
      <c r="TJ122" s="220"/>
      <c r="TK122" s="220"/>
      <c r="TL122" s="220"/>
      <c r="TM122" s="220"/>
      <c r="TN122" s="220"/>
      <c r="TO122" s="220"/>
      <c r="TP122" s="220"/>
      <c r="TQ122" s="220"/>
      <c r="TR122" s="220"/>
      <c r="TS122" s="220"/>
      <c r="TT122" s="220"/>
      <c r="TU122" s="220"/>
      <c r="TV122" s="220"/>
      <c r="TW122" s="220"/>
      <c r="TX122" s="220"/>
      <c r="TY122" s="220"/>
      <c r="TZ122" s="220"/>
      <c r="UA122" s="220"/>
      <c r="UB122" s="220"/>
      <c r="UC122" s="220"/>
      <c r="UD122" s="220"/>
      <c r="UE122" s="220"/>
      <c r="UF122" s="220"/>
      <c r="UG122" s="220"/>
      <c r="UH122" s="220"/>
      <c r="UI122" s="220"/>
      <c r="UJ122" s="220"/>
      <c r="UK122" s="220"/>
      <c r="UL122" s="220"/>
      <c r="UM122" s="220"/>
      <c r="UN122" s="220"/>
      <c r="UO122" s="220"/>
      <c r="UP122" s="220"/>
      <c r="UQ122" s="220"/>
      <c r="UR122" s="220"/>
      <c r="US122" s="220"/>
      <c r="UT122" s="220"/>
      <c r="UU122" s="220"/>
      <c r="UV122" s="220"/>
      <c r="UW122" s="220"/>
      <c r="UX122" s="220"/>
      <c r="UY122" s="220"/>
      <c r="UZ122" s="220"/>
      <c r="VA122" s="220"/>
      <c r="VB122" s="220"/>
      <c r="VC122" s="220"/>
      <c r="VD122" s="220"/>
      <c r="VE122" s="220"/>
      <c r="VF122" s="220"/>
      <c r="VG122" s="220"/>
      <c r="VH122" s="220"/>
      <c r="VI122" s="220"/>
      <c r="VJ122" s="220"/>
      <c r="VK122" s="220"/>
      <c r="VL122" s="220"/>
      <c r="VM122" s="220"/>
      <c r="VN122" s="220"/>
      <c r="VO122" s="220"/>
      <c r="VP122" s="220"/>
      <c r="VQ122" s="220"/>
      <c r="VR122" s="220"/>
      <c r="VS122" s="220"/>
      <c r="VT122" s="220"/>
      <c r="VU122" s="220"/>
      <c r="VV122" s="220"/>
      <c r="VW122" s="220"/>
      <c r="VX122" s="220"/>
      <c r="VY122" s="220"/>
      <c r="VZ122" s="220"/>
      <c r="WA122" s="220"/>
      <c r="WB122" s="220"/>
      <c r="WC122" s="220"/>
      <c r="WD122" s="220"/>
      <c r="WE122" s="220"/>
      <c r="WF122" s="220"/>
      <c r="WG122" s="220"/>
      <c r="WH122" s="220"/>
      <c r="WI122" s="220"/>
      <c r="WJ122" s="220"/>
      <c r="WK122" s="220"/>
      <c r="WL122" s="220"/>
      <c r="WM122" s="220"/>
      <c r="WN122" s="220"/>
      <c r="WO122" s="220"/>
      <c r="WP122" s="220"/>
      <c r="WQ122" s="220"/>
      <c r="WR122" s="220"/>
      <c r="WS122" s="220"/>
      <c r="WT122" s="220"/>
      <c r="WU122" s="220"/>
      <c r="WV122" s="220"/>
      <c r="WW122" s="220"/>
      <c r="WX122" s="220"/>
      <c r="WY122" s="220"/>
      <c r="WZ122" s="220"/>
      <c r="XA122" s="220"/>
      <c r="XB122" s="220"/>
      <c r="XC122" s="220"/>
      <c r="XD122" s="220"/>
      <c r="XE122" s="220"/>
      <c r="XF122" s="220"/>
      <c r="XG122" s="220"/>
      <c r="XH122" s="220"/>
      <c r="XI122" s="220"/>
      <c r="XJ122" s="220"/>
      <c r="XK122" s="220"/>
      <c r="XL122" s="220"/>
      <c r="XM122" s="220"/>
      <c r="XN122" s="220"/>
      <c r="XO122" s="220"/>
      <c r="XP122" s="220"/>
      <c r="XQ122" s="220"/>
      <c r="XR122" s="220"/>
      <c r="XS122" s="220"/>
      <c r="XT122" s="220"/>
      <c r="XU122" s="220"/>
      <c r="XV122" s="220"/>
      <c r="XW122" s="220"/>
      <c r="XX122" s="220"/>
      <c r="XY122" s="220"/>
      <c r="XZ122" s="220"/>
      <c r="YA122" s="220"/>
      <c r="YB122" s="220"/>
      <c r="YC122" s="220"/>
      <c r="YD122" s="220"/>
      <c r="YE122" s="220"/>
      <c r="YF122" s="220"/>
      <c r="YG122" s="220"/>
      <c r="YH122" s="220"/>
      <c r="YI122" s="220"/>
      <c r="YJ122" s="220"/>
      <c r="YK122" s="220"/>
      <c r="YL122" s="220"/>
      <c r="YM122" s="220"/>
      <c r="YN122" s="220"/>
      <c r="YO122" s="220"/>
      <c r="YP122" s="220"/>
      <c r="YQ122" s="220"/>
      <c r="YR122" s="220"/>
      <c r="YS122" s="220"/>
      <c r="YT122" s="220"/>
      <c r="YU122" s="220"/>
      <c r="YV122" s="220"/>
      <c r="YW122" s="220"/>
      <c r="YX122" s="220"/>
      <c r="YY122" s="220"/>
      <c r="YZ122" s="220"/>
      <c r="ZA122" s="220"/>
      <c r="ZB122" s="220"/>
      <c r="ZC122" s="220"/>
      <c r="ZD122" s="220"/>
      <c r="ZE122" s="220"/>
      <c r="ZF122" s="220"/>
      <c r="ZG122" s="220"/>
      <c r="ZH122" s="220"/>
      <c r="ZI122" s="220"/>
      <c r="ZJ122" s="220"/>
      <c r="ZK122" s="220"/>
      <c r="ZL122" s="220"/>
      <c r="ZM122" s="220"/>
      <c r="ZN122" s="220"/>
      <c r="ZO122" s="220"/>
      <c r="ZP122" s="220"/>
      <c r="ZQ122" s="220"/>
      <c r="ZR122" s="220"/>
      <c r="ZS122" s="220"/>
      <c r="ZT122" s="220"/>
      <c r="ZU122" s="220"/>
      <c r="ZV122" s="220"/>
      <c r="ZW122" s="220"/>
      <c r="ZX122" s="220"/>
      <c r="ZY122" s="220"/>
      <c r="ZZ122" s="220"/>
      <c r="AAA122" s="220"/>
      <c r="AAB122" s="220"/>
      <c r="AAC122" s="220"/>
      <c r="AAD122" s="220"/>
      <c r="AAE122" s="220"/>
      <c r="AAF122" s="220"/>
      <c r="AAG122" s="220"/>
      <c r="AAH122" s="220"/>
      <c r="AAI122" s="220"/>
      <c r="AAJ122" s="220"/>
      <c r="AAK122" s="220"/>
      <c r="AAL122" s="220"/>
      <c r="AAM122" s="220"/>
      <c r="AAN122" s="220"/>
      <c r="AAO122" s="220"/>
      <c r="AAP122" s="220"/>
      <c r="AAQ122" s="220"/>
      <c r="AAR122" s="220"/>
      <c r="AAS122" s="220"/>
      <c r="AAT122" s="220"/>
      <c r="AAU122" s="220"/>
      <c r="AAV122" s="220"/>
      <c r="AAW122" s="220"/>
      <c r="AAX122" s="220"/>
      <c r="AAY122" s="220"/>
      <c r="AAZ122" s="220"/>
      <c r="ABA122" s="220"/>
      <c r="ABB122" s="220"/>
      <c r="ABC122" s="220"/>
      <c r="ABD122" s="220"/>
      <c r="ABE122" s="220"/>
      <c r="ABF122" s="220"/>
      <c r="ABG122" s="220"/>
      <c r="ABH122" s="220"/>
      <c r="ABI122" s="220"/>
      <c r="ABJ122" s="220"/>
      <c r="ABK122" s="220"/>
      <c r="ABL122" s="220"/>
      <c r="ABM122" s="220"/>
      <c r="ABN122" s="220"/>
      <c r="ABO122" s="220"/>
      <c r="ABP122" s="220"/>
      <c r="ABQ122" s="220"/>
      <c r="ABR122" s="220"/>
      <c r="ABS122" s="220"/>
      <c r="ABT122" s="220"/>
      <c r="ABU122" s="220"/>
      <c r="ABV122" s="220"/>
      <c r="ABW122" s="220"/>
      <c r="ABX122" s="220"/>
      <c r="ABY122" s="220"/>
      <c r="ABZ122" s="220"/>
      <c r="ACA122" s="220"/>
      <c r="ACB122" s="220"/>
      <c r="ACC122" s="220"/>
      <c r="ACD122" s="220"/>
      <c r="ACE122" s="220"/>
      <c r="ACF122" s="220"/>
      <c r="ACG122" s="220"/>
      <c r="ACH122" s="220"/>
      <c r="ACI122" s="220"/>
      <c r="ACJ122" s="220"/>
      <c r="ACK122" s="220"/>
      <c r="ACL122" s="220"/>
      <c r="ACM122" s="220"/>
      <c r="ACN122" s="220"/>
      <c r="ACO122" s="220"/>
      <c r="ACP122" s="220"/>
      <c r="ACQ122" s="220"/>
      <c r="ACR122" s="220"/>
      <c r="ACS122" s="220"/>
      <c r="ACT122" s="220"/>
      <c r="ACU122" s="220"/>
      <c r="ACV122" s="220"/>
      <c r="ACW122" s="220"/>
      <c r="ACX122" s="220"/>
      <c r="ACY122" s="220"/>
      <c r="ACZ122" s="220"/>
      <c r="ADA122" s="220"/>
      <c r="ADB122" s="220"/>
      <c r="ADC122" s="220"/>
      <c r="ADD122" s="220"/>
      <c r="ADE122" s="220"/>
      <c r="ADF122" s="220"/>
      <c r="ADG122" s="220"/>
      <c r="ADH122" s="220"/>
      <c r="ADI122" s="220"/>
      <c r="ADJ122" s="220"/>
      <c r="ADK122" s="220"/>
      <c r="ADL122" s="220"/>
      <c r="ADM122" s="220"/>
      <c r="ADN122" s="220"/>
      <c r="ADO122" s="220"/>
      <c r="ADP122" s="220"/>
      <c r="ADQ122" s="220"/>
      <c r="ADR122" s="220"/>
      <c r="ADS122" s="220"/>
      <c r="ADT122" s="220"/>
      <c r="ADU122" s="220"/>
      <c r="ADV122" s="220"/>
      <c r="ADW122" s="220"/>
      <c r="ADX122" s="220"/>
      <c r="ADY122" s="220"/>
      <c r="ADZ122" s="220"/>
      <c r="AEA122" s="220"/>
      <c r="AEB122" s="220"/>
      <c r="AEC122" s="220"/>
      <c r="AED122" s="220"/>
      <c r="AEE122" s="220"/>
      <c r="AEF122" s="220"/>
      <c r="AEG122" s="220"/>
      <c r="AEH122" s="220"/>
      <c r="AEI122" s="220"/>
      <c r="AEJ122" s="220"/>
      <c r="AEK122" s="220"/>
      <c r="AEL122" s="220"/>
      <c r="AEM122" s="220"/>
      <c r="AEN122" s="220"/>
      <c r="AEO122" s="220"/>
      <c r="AEP122" s="220"/>
      <c r="AEQ122" s="220"/>
      <c r="AER122" s="220"/>
      <c r="AES122" s="220"/>
      <c r="AET122" s="220"/>
      <c r="AEU122" s="220"/>
      <c r="AEV122" s="220"/>
      <c r="AEW122" s="220"/>
      <c r="AEX122" s="220"/>
      <c r="AEY122" s="220"/>
      <c r="AEZ122" s="220"/>
      <c r="AFA122" s="220"/>
      <c r="AFB122" s="220"/>
      <c r="AFC122" s="220"/>
      <c r="AFD122" s="220"/>
      <c r="AFE122" s="220"/>
      <c r="AFF122" s="220"/>
      <c r="AFG122" s="220"/>
      <c r="AFH122" s="220"/>
      <c r="AFI122" s="220"/>
      <c r="AFJ122" s="220"/>
      <c r="AFK122" s="220"/>
      <c r="AFL122" s="220"/>
      <c r="AFM122" s="220"/>
      <c r="AFN122" s="220"/>
      <c r="AFO122" s="220"/>
      <c r="AFP122" s="220"/>
      <c r="AFQ122" s="220"/>
      <c r="AFR122" s="220"/>
      <c r="AFS122" s="220"/>
      <c r="AFT122" s="220"/>
      <c r="AFU122" s="220"/>
      <c r="AFV122" s="220"/>
      <c r="AFW122" s="220"/>
      <c r="AFX122" s="220"/>
      <c r="AFY122" s="220"/>
      <c r="AFZ122" s="220"/>
      <c r="AGA122" s="220"/>
      <c r="AGB122" s="220"/>
      <c r="AGC122" s="220"/>
      <c r="AGD122" s="220"/>
      <c r="AGE122" s="220"/>
      <c r="AGF122" s="220"/>
      <c r="AGG122" s="220"/>
      <c r="AGH122" s="220"/>
      <c r="AGI122" s="220"/>
      <c r="AGJ122" s="220"/>
      <c r="AGK122" s="220"/>
      <c r="AGL122" s="220"/>
      <c r="AGM122" s="220"/>
      <c r="AGN122" s="220"/>
      <c r="AGO122" s="220"/>
      <c r="AGP122" s="220"/>
      <c r="AGQ122" s="220"/>
      <c r="AGR122" s="220"/>
      <c r="AGS122" s="220"/>
      <c r="AGT122" s="220"/>
      <c r="AGU122" s="220"/>
      <c r="AGV122" s="220"/>
      <c r="AGW122" s="220"/>
      <c r="AGX122" s="220"/>
      <c r="AGY122" s="220"/>
      <c r="AGZ122" s="220"/>
      <c r="AHA122" s="220"/>
      <c r="AHB122" s="220"/>
      <c r="AHC122" s="220"/>
      <c r="AHD122" s="220"/>
      <c r="AHE122" s="220"/>
      <c r="AHF122" s="220"/>
      <c r="AHG122" s="220"/>
      <c r="AHH122" s="220"/>
      <c r="AHI122" s="220"/>
      <c r="AHJ122" s="220"/>
      <c r="AHK122" s="220"/>
      <c r="AHL122" s="220"/>
      <c r="AHM122" s="220"/>
      <c r="AHN122" s="220"/>
      <c r="AHO122" s="220"/>
      <c r="AHP122" s="220"/>
      <c r="AHQ122" s="220"/>
      <c r="AHR122" s="220"/>
      <c r="AHS122" s="220"/>
      <c r="AHT122" s="220"/>
      <c r="AHU122" s="220"/>
      <c r="AHV122" s="220"/>
      <c r="AHW122" s="220"/>
      <c r="AHX122" s="220"/>
      <c r="AHY122" s="220"/>
      <c r="AHZ122" s="220"/>
      <c r="AIA122" s="220"/>
      <c r="AIB122" s="220"/>
      <c r="AIC122" s="220"/>
      <c r="AID122" s="220"/>
      <c r="AIE122" s="220"/>
      <c r="AIF122" s="220"/>
      <c r="AIG122" s="220"/>
      <c r="AIH122" s="220"/>
      <c r="AII122" s="220"/>
      <c r="AIJ122" s="220"/>
      <c r="AIK122" s="220"/>
      <c r="AIL122" s="220"/>
      <c r="AIM122" s="220"/>
      <c r="AIN122" s="220"/>
      <c r="AIO122" s="220"/>
      <c r="AIP122" s="220"/>
      <c r="AIQ122" s="220"/>
      <c r="AIR122" s="220"/>
      <c r="AIS122" s="220"/>
      <c r="AIT122" s="220"/>
      <c r="AIU122" s="220"/>
      <c r="AIV122" s="220"/>
      <c r="AIW122" s="220"/>
      <c r="AIX122" s="220"/>
      <c r="AIY122" s="220"/>
      <c r="AIZ122" s="220"/>
      <c r="AJA122" s="220"/>
      <c r="AJB122" s="220"/>
      <c r="AJC122" s="220"/>
      <c r="AJD122" s="220"/>
      <c r="AJE122" s="220"/>
      <c r="AJF122" s="220"/>
      <c r="AJG122" s="220"/>
      <c r="AJH122" s="220"/>
      <c r="AJI122" s="220"/>
      <c r="AJJ122" s="220"/>
      <c r="AJK122" s="220"/>
      <c r="AJL122" s="220"/>
      <c r="AJM122" s="220"/>
      <c r="AJN122" s="220"/>
      <c r="AJO122" s="220"/>
      <c r="AJP122" s="220"/>
      <c r="AJQ122" s="220"/>
      <c r="AJR122" s="220"/>
      <c r="AJS122" s="220"/>
      <c r="AJT122" s="220"/>
      <c r="AJU122" s="220"/>
      <c r="AJV122" s="220"/>
      <c r="AJW122" s="220"/>
      <c r="AJX122" s="220"/>
      <c r="AJY122" s="220"/>
      <c r="AJZ122" s="220"/>
      <c r="AKA122" s="220"/>
      <c r="AKB122" s="220"/>
      <c r="AKC122" s="220"/>
      <c r="AKD122" s="220"/>
      <c r="AKE122" s="220"/>
      <c r="AKF122" s="220"/>
      <c r="AKG122" s="220"/>
      <c r="AKH122" s="220"/>
      <c r="AKI122" s="220"/>
      <c r="AKJ122" s="220"/>
      <c r="AKK122" s="220"/>
      <c r="AKL122" s="220"/>
      <c r="AKM122" s="220"/>
      <c r="AKN122" s="220"/>
      <c r="AKO122" s="220"/>
      <c r="AKP122" s="220"/>
      <c r="AKQ122" s="220"/>
      <c r="AKR122" s="220"/>
      <c r="AKS122" s="220"/>
      <c r="AKT122" s="220"/>
      <c r="AKU122" s="220"/>
      <c r="AKV122" s="220"/>
      <c r="AKW122" s="220"/>
      <c r="AKX122" s="220"/>
      <c r="AKY122" s="220"/>
      <c r="AKZ122" s="220"/>
      <c r="ALA122" s="220"/>
      <c r="ALB122" s="220"/>
      <c r="ALC122" s="220"/>
      <c r="ALD122" s="220"/>
      <c r="ALE122" s="220"/>
      <c r="ALF122" s="220"/>
      <c r="ALG122" s="220"/>
      <c r="ALH122" s="220"/>
      <c r="ALI122" s="220"/>
      <c r="ALJ122" s="220"/>
      <c r="ALK122" s="220"/>
      <c r="ALL122" s="220"/>
      <c r="ALM122" s="220"/>
      <c r="ALN122" s="220"/>
      <c r="ALO122" s="220"/>
      <c r="ALP122" s="220"/>
      <c r="ALQ122" s="220"/>
      <c r="ALR122" s="220"/>
      <c r="ALS122" s="220"/>
      <c r="ALT122" s="220"/>
      <c r="ALU122" s="220"/>
      <c r="ALV122" s="220"/>
      <c r="ALW122" s="220"/>
      <c r="ALX122" s="220"/>
      <c r="ALY122" s="220"/>
      <c r="ALZ122" s="220"/>
      <c r="AMA122" s="220"/>
      <c r="AMB122" s="220"/>
      <c r="AMC122" s="220"/>
      <c r="AMD122" s="220"/>
      <c r="AME122" s="220"/>
      <c r="AMF122" s="220"/>
      <c r="AMG122" s="220"/>
      <c r="AMH122" s="220"/>
      <c r="AMI122" s="220"/>
      <c r="AMJ122" s="220"/>
      <c r="AMK122" s="220"/>
      <c r="AML122" s="220"/>
      <c r="AMM122" s="220"/>
      <c r="AMN122" s="220"/>
      <c r="AMO122" s="220"/>
      <c r="AMP122" s="220"/>
      <c r="AMQ122" s="220"/>
      <c r="AMR122" s="220"/>
      <c r="AMS122" s="220"/>
      <c r="AMT122" s="220"/>
      <c r="AMU122" s="220"/>
      <c r="AMV122" s="220"/>
      <c r="AMW122" s="220"/>
      <c r="AMX122" s="220"/>
      <c r="AMY122" s="220"/>
      <c r="AMZ122" s="220"/>
      <c r="ANA122" s="220"/>
      <c r="ANB122" s="220"/>
      <c r="ANC122" s="220"/>
      <c r="AND122" s="220"/>
      <c r="ANE122" s="220"/>
      <c r="ANF122" s="220"/>
      <c r="ANG122" s="220"/>
      <c r="ANH122" s="220"/>
      <c r="ANI122" s="220"/>
      <c r="ANJ122" s="220"/>
      <c r="ANK122" s="220"/>
      <c r="ANL122" s="220"/>
      <c r="ANM122" s="220"/>
      <c r="ANN122" s="220"/>
      <c r="ANO122" s="220"/>
      <c r="ANP122" s="220"/>
      <c r="ANQ122" s="220"/>
      <c r="ANR122" s="220"/>
      <c r="ANS122" s="220"/>
      <c r="ANT122" s="220"/>
      <c r="ANU122" s="220"/>
      <c r="ANV122" s="220"/>
      <c r="ANW122" s="220"/>
      <c r="ANX122" s="220"/>
      <c r="ANY122" s="220"/>
      <c r="ANZ122" s="220"/>
      <c r="AOA122" s="220"/>
      <c r="AOB122" s="220"/>
      <c r="AOC122" s="220"/>
      <c r="AOD122" s="220"/>
      <c r="AOE122" s="220"/>
      <c r="AOF122" s="220"/>
      <c r="AOG122" s="220"/>
      <c r="AOH122" s="220"/>
      <c r="AOI122" s="220"/>
      <c r="AOJ122" s="220"/>
      <c r="AOK122" s="220"/>
      <c r="AOL122" s="220"/>
      <c r="AOM122" s="220"/>
      <c r="AON122" s="220"/>
      <c r="AOO122" s="220"/>
      <c r="AOP122" s="220"/>
      <c r="AOQ122" s="220"/>
      <c r="AOR122" s="220"/>
      <c r="AOS122" s="220"/>
      <c r="AOT122" s="220"/>
      <c r="AOU122" s="220"/>
      <c r="AOV122" s="220"/>
      <c r="AOW122" s="220"/>
      <c r="AOX122" s="220"/>
      <c r="AOY122" s="220"/>
      <c r="AOZ122" s="220"/>
      <c r="APA122" s="220"/>
      <c r="APB122" s="220"/>
      <c r="APC122" s="220"/>
      <c r="APD122" s="220"/>
      <c r="APE122" s="220"/>
      <c r="APF122" s="220"/>
      <c r="APG122" s="220"/>
      <c r="APH122" s="220"/>
      <c r="API122" s="220"/>
      <c r="APJ122" s="220"/>
      <c r="APK122" s="220"/>
      <c r="APL122" s="220"/>
      <c r="APM122" s="220"/>
      <c r="APN122" s="220"/>
      <c r="APO122" s="220"/>
      <c r="APP122" s="220"/>
      <c r="APQ122" s="220"/>
      <c r="APR122" s="220"/>
      <c r="APS122" s="220"/>
      <c r="APT122" s="220"/>
      <c r="APU122" s="220"/>
      <c r="APV122" s="220"/>
      <c r="APW122" s="220"/>
      <c r="APX122" s="220"/>
      <c r="APY122" s="220"/>
      <c r="APZ122" s="220"/>
      <c r="AQA122" s="220"/>
      <c r="AQB122" s="220"/>
      <c r="AQC122" s="220"/>
      <c r="AQD122" s="220"/>
      <c r="AQE122" s="220"/>
      <c r="AQF122" s="220"/>
      <c r="AQG122" s="220"/>
      <c r="AQH122" s="220"/>
      <c r="AQI122" s="220"/>
      <c r="AQJ122" s="220"/>
      <c r="AQK122" s="220"/>
      <c r="AQL122" s="220"/>
      <c r="AQM122" s="220"/>
      <c r="AQN122" s="220"/>
      <c r="AQO122" s="220"/>
      <c r="AQP122" s="220"/>
      <c r="AQQ122" s="220"/>
      <c r="AQR122" s="220"/>
      <c r="AQS122" s="220"/>
      <c r="AQT122" s="220"/>
      <c r="AQU122" s="220"/>
      <c r="AQV122" s="220"/>
      <c r="AQW122" s="220"/>
      <c r="AQX122" s="220"/>
      <c r="AQY122" s="220"/>
      <c r="AQZ122" s="220"/>
      <c r="ARA122" s="220"/>
      <c r="ARB122" s="220"/>
      <c r="ARC122" s="220"/>
      <c r="ARD122" s="220"/>
      <c r="ARE122" s="220"/>
      <c r="ARF122" s="220"/>
      <c r="ARG122" s="220"/>
      <c r="ARH122" s="220"/>
      <c r="ARI122" s="220"/>
      <c r="ARJ122" s="220"/>
      <c r="ARK122" s="220"/>
      <c r="ARL122" s="220"/>
      <c r="ARM122" s="220"/>
      <c r="ARN122" s="220"/>
      <c r="ARO122" s="220"/>
      <c r="ARP122" s="220"/>
      <c r="ARQ122" s="220"/>
      <c r="ARR122" s="220"/>
      <c r="ARS122" s="220"/>
      <c r="ART122" s="220"/>
      <c r="ARU122" s="220"/>
      <c r="ARV122" s="220"/>
      <c r="ARW122" s="220"/>
      <c r="ARX122" s="220"/>
      <c r="ARY122" s="220"/>
      <c r="ARZ122" s="220"/>
      <c r="ASA122" s="220"/>
      <c r="ASB122" s="220"/>
      <c r="ASC122" s="220"/>
      <c r="ASD122" s="220"/>
      <c r="ASE122" s="220"/>
      <c r="ASF122" s="220"/>
      <c r="ASG122" s="220"/>
      <c r="ASH122" s="220"/>
      <c r="ASI122" s="220"/>
      <c r="ASJ122" s="220"/>
      <c r="ASK122" s="220"/>
      <c r="ASL122" s="220"/>
      <c r="ASM122" s="220"/>
      <c r="ASN122" s="220"/>
      <c r="ASO122" s="220"/>
      <c r="ASP122" s="220"/>
      <c r="ASQ122" s="220"/>
      <c r="ASR122" s="220"/>
      <c r="ASS122" s="220"/>
      <c r="AST122" s="220"/>
      <c r="ASU122" s="220"/>
      <c r="ASV122" s="220"/>
      <c r="ASW122" s="220"/>
      <c r="ASX122" s="220"/>
      <c r="ASY122" s="220"/>
      <c r="ASZ122" s="220"/>
      <c r="ATA122" s="220"/>
      <c r="ATB122" s="220"/>
      <c r="ATC122" s="220"/>
      <c r="ATD122" s="220"/>
      <c r="ATE122" s="220"/>
      <c r="ATF122" s="220"/>
      <c r="ATG122" s="220"/>
      <c r="ATH122" s="220"/>
      <c r="ATI122" s="220"/>
    </row>
    <row r="123" spans="2:1205" s="430" customFormat="1" ht="12.75" x14ac:dyDescent="0.15">
      <c r="B123" s="1001"/>
      <c r="C123" s="983"/>
      <c r="D123" s="423"/>
      <c r="E123" s="423"/>
      <c r="F123" s="423"/>
      <c r="G123" s="423"/>
      <c r="H123" s="1006"/>
      <c r="I123" s="974"/>
      <c r="J123" s="424"/>
      <c r="K123" s="424"/>
      <c r="L123" s="424"/>
      <c r="M123" s="424"/>
      <c r="N123" s="962"/>
      <c r="O123" s="959"/>
      <c r="P123" s="424"/>
      <c r="Q123" s="424"/>
      <c r="R123" s="424"/>
      <c r="S123" s="424"/>
      <c r="T123" s="962"/>
      <c r="U123" s="959"/>
      <c r="V123" s="424"/>
      <c r="W123" s="424"/>
      <c r="X123" s="424"/>
      <c r="Y123" s="424"/>
      <c r="Z123" s="1033"/>
      <c r="AA123" s="1038"/>
      <c r="AB123" s="1033"/>
      <c r="AC123" s="1033"/>
      <c r="AD123" s="1033"/>
      <c r="AE123" s="1033"/>
      <c r="AF123" s="1033"/>
      <c r="AG123" s="1033"/>
      <c r="AH123" s="1033"/>
      <c r="AI123" s="1033"/>
      <c r="AJ123" s="1033"/>
      <c r="AK123" s="1033"/>
      <c r="AL123" s="1033"/>
      <c r="AM123" s="1033"/>
      <c r="AN123" s="425"/>
      <c r="AO123" s="426"/>
      <c r="AP123" s="1033"/>
      <c r="AQ123" s="558">
        <v>685000000</v>
      </c>
      <c r="AR123" s="428" t="s">
        <v>2124</v>
      </c>
      <c r="AS123" s="1046"/>
      <c r="AT123" s="1049"/>
      <c r="AU123" s="427">
        <v>719250000</v>
      </c>
      <c r="AV123" s="428" t="s">
        <v>2124</v>
      </c>
      <c r="AW123" s="1046"/>
      <c r="AX123" s="1049"/>
      <c r="AY123" s="427">
        <v>755212500</v>
      </c>
      <c r="AZ123" s="428" t="s">
        <v>2124</v>
      </c>
      <c r="BA123" s="1046"/>
      <c r="BB123" s="1049"/>
      <c r="BC123" s="427">
        <v>792973125</v>
      </c>
      <c r="BD123" s="428" t="s">
        <v>2124</v>
      </c>
      <c r="BE123" s="1046"/>
      <c r="BF123" s="1049"/>
      <c r="BG123" s="427"/>
      <c r="BH123" s="428" t="s">
        <v>2124</v>
      </c>
      <c r="BI123" s="1046"/>
      <c r="BJ123" s="1049"/>
      <c r="BK123" s="429"/>
      <c r="BL123" s="220"/>
      <c r="BM123" s="220"/>
      <c r="BN123" s="220"/>
      <c r="BO123" s="220"/>
      <c r="BP123" s="220"/>
      <c r="BQ123" s="220"/>
      <c r="BR123" s="220"/>
      <c r="BS123" s="220"/>
      <c r="BT123" s="220"/>
      <c r="BU123" s="220"/>
      <c r="BV123" s="220"/>
      <c r="BW123" s="220"/>
      <c r="BX123" s="220"/>
      <c r="BY123" s="220"/>
      <c r="BZ123" s="220"/>
      <c r="CA123" s="220"/>
      <c r="CB123" s="220"/>
      <c r="CC123" s="220"/>
      <c r="CD123" s="220"/>
      <c r="CE123" s="220"/>
      <c r="CF123" s="220"/>
      <c r="CG123" s="220"/>
      <c r="CH123" s="220"/>
      <c r="CI123" s="220"/>
      <c r="CJ123" s="220"/>
      <c r="CK123" s="220"/>
      <c r="CL123" s="220"/>
      <c r="CM123" s="220"/>
      <c r="CN123" s="220"/>
      <c r="CO123" s="220"/>
      <c r="CP123" s="220"/>
      <c r="CQ123" s="220"/>
      <c r="CR123" s="220"/>
      <c r="CS123" s="220"/>
      <c r="CT123" s="220"/>
      <c r="CU123" s="220"/>
      <c r="CV123" s="220"/>
      <c r="CW123" s="220"/>
      <c r="CX123" s="220"/>
      <c r="CY123" s="220"/>
      <c r="CZ123" s="220"/>
      <c r="DA123" s="220"/>
      <c r="DB123" s="220"/>
      <c r="DC123" s="220"/>
      <c r="DD123" s="220"/>
      <c r="DE123" s="220"/>
      <c r="DF123" s="220"/>
      <c r="DG123" s="220"/>
      <c r="DH123" s="220"/>
      <c r="DI123" s="220"/>
      <c r="DJ123" s="220"/>
      <c r="DK123" s="220"/>
      <c r="DL123" s="220"/>
      <c r="DM123" s="220"/>
      <c r="DN123" s="220"/>
      <c r="DO123" s="220"/>
      <c r="DP123" s="220"/>
      <c r="DQ123" s="220"/>
      <c r="DR123" s="220"/>
      <c r="DS123" s="220"/>
      <c r="DT123" s="220"/>
      <c r="DU123" s="220"/>
      <c r="DV123" s="220"/>
      <c r="DW123" s="220"/>
      <c r="DX123" s="220"/>
      <c r="DY123" s="220"/>
      <c r="DZ123" s="220"/>
      <c r="EA123" s="220"/>
      <c r="EB123" s="220"/>
      <c r="EC123" s="220"/>
      <c r="ED123" s="220"/>
      <c r="EE123" s="220"/>
      <c r="EF123" s="220"/>
      <c r="EG123" s="220"/>
      <c r="EH123" s="220"/>
      <c r="EI123" s="220"/>
      <c r="EJ123" s="220"/>
      <c r="EK123" s="220"/>
      <c r="EL123" s="220"/>
      <c r="EM123" s="220"/>
      <c r="EN123" s="220"/>
      <c r="EO123" s="220"/>
      <c r="EP123" s="220"/>
      <c r="EQ123" s="220"/>
      <c r="ER123" s="220"/>
      <c r="ES123" s="220"/>
      <c r="ET123" s="220"/>
      <c r="EU123" s="220"/>
      <c r="EV123" s="220"/>
      <c r="EW123" s="220"/>
      <c r="EX123" s="220"/>
      <c r="EY123" s="220"/>
      <c r="EZ123" s="220"/>
      <c r="FA123" s="220"/>
      <c r="FB123" s="220"/>
      <c r="FC123" s="220"/>
      <c r="FD123" s="220"/>
      <c r="FE123" s="220"/>
      <c r="FF123" s="220"/>
      <c r="FG123" s="220"/>
      <c r="FH123" s="220"/>
      <c r="FI123" s="220"/>
      <c r="FJ123" s="220"/>
      <c r="FK123" s="220"/>
      <c r="FL123" s="220"/>
      <c r="FM123" s="220"/>
      <c r="FN123" s="220"/>
      <c r="FO123" s="220"/>
      <c r="FP123" s="220"/>
      <c r="FQ123" s="220"/>
      <c r="FR123" s="220"/>
      <c r="FS123" s="220"/>
      <c r="FT123" s="220"/>
      <c r="FU123" s="220"/>
      <c r="FV123" s="220"/>
      <c r="FW123" s="220"/>
      <c r="FX123" s="220"/>
      <c r="FY123" s="220"/>
      <c r="FZ123" s="220"/>
      <c r="GA123" s="220"/>
      <c r="GB123" s="220"/>
      <c r="GC123" s="220"/>
      <c r="GD123" s="220"/>
      <c r="GE123" s="220"/>
      <c r="GF123" s="220"/>
      <c r="GG123" s="220"/>
      <c r="GH123" s="220"/>
      <c r="GI123" s="220"/>
      <c r="GJ123" s="220"/>
      <c r="GK123" s="220"/>
      <c r="GL123" s="220"/>
      <c r="GM123" s="220"/>
      <c r="GN123" s="220"/>
      <c r="GO123" s="220"/>
      <c r="GP123" s="220"/>
      <c r="GQ123" s="220"/>
      <c r="GR123" s="220"/>
      <c r="GS123" s="220"/>
      <c r="GT123" s="220"/>
      <c r="GU123" s="220"/>
      <c r="GV123" s="220"/>
      <c r="GW123" s="220"/>
      <c r="GX123" s="220"/>
      <c r="GY123" s="220"/>
      <c r="GZ123" s="220"/>
      <c r="HA123" s="220"/>
      <c r="HB123" s="220"/>
      <c r="HC123" s="220"/>
      <c r="HD123" s="220"/>
      <c r="HE123" s="220"/>
      <c r="HF123" s="220"/>
      <c r="HG123" s="220"/>
      <c r="HH123" s="220"/>
      <c r="HI123" s="220"/>
      <c r="HJ123" s="220"/>
      <c r="HK123" s="220"/>
      <c r="HL123" s="220"/>
      <c r="HM123" s="220"/>
      <c r="HN123" s="220"/>
      <c r="HO123" s="220"/>
      <c r="HP123" s="220"/>
      <c r="HQ123" s="220"/>
      <c r="HR123" s="220"/>
      <c r="HS123" s="220"/>
      <c r="HT123" s="220"/>
      <c r="HU123" s="220"/>
      <c r="HV123" s="220"/>
      <c r="HW123" s="220"/>
      <c r="HX123" s="220"/>
      <c r="HY123" s="220"/>
      <c r="HZ123" s="220"/>
      <c r="IA123" s="220"/>
      <c r="IB123" s="220"/>
      <c r="IC123" s="220"/>
      <c r="ID123" s="220"/>
      <c r="IE123" s="220"/>
      <c r="IF123" s="220"/>
      <c r="IG123" s="220"/>
      <c r="IH123" s="220"/>
      <c r="II123" s="220"/>
      <c r="IJ123" s="220"/>
      <c r="IK123" s="220"/>
      <c r="IL123" s="220"/>
      <c r="IM123" s="220"/>
      <c r="IN123" s="220"/>
      <c r="IO123" s="220"/>
      <c r="IP123" s="220"/>
      <c r="IQ123" s="220"/>
      <c r="IR123" s="220"/>
      <c r="IS123" s="220"/>
      <c r="IT123" s="220"/>
      <c r="IU123" s="220"/>
      <c r="IV123" s="220"/>
      <c r="IW123" s="220"/>
      <c r="IX123" s="220"/>
      <c r="IY123" s="220"/>
      <c r="IZ123" s="220"/>
      <c r="JA123" s="220"/>
      <c r="JB123" s="220"/>
      <c r="JC123" s="220"/>
      <c r="JD123" s="220"/>
      <c r="JE123" s="220"/>
      <c r="JF123" s="220"/>
      <c r="JG123" s="220"/>
      <c r="JH123" s="220"/>
      <c r="JI123" s="220"/>
      <c r="JJ123" s="220"/>
      <c r="JK123" s="220"/>
      <c r="JL123" s="220"/>
      <c r="JM123" s="220"/>
      <c r="JN123" s="220"/>
      <c r="JO123" s="220"/>
      <c r="JP123" s="220"/>
      <c r="JQ123" s="220"/>
      <c r="JR123" s="220"/>
      <c r="JS123" s="220"/>
      <c r="JT123" s="220"/>
      <c r="JU123" s="220"/>
      <c r="JV123" s="220"/>
      <c r="JW123" s="220"/>
      <c r="JX123" s="220"/>
      <c r="JY123" s="220"/>
      <c r="JZ123" s="220"/>
      <c r="KA123" s="220"/>
      <c r="KB123" s="220"/>
      <c r="KC123" s="220"/>
      <c r="KD123" s="220"/>
      <c r="KE123" s="220"/>
      <c r="KF123" s="220"/>
      <c r="KG123" s="220"/>
      <c r="KH123" s="220"/>
      <c r="KI123" s="220"/>
      <c r="KJ123" s="220"/>
      <c r="KK123" s="220"/>
      <c r="KL123" s="220"/>
      <c r="KM123" s="220"/>
      <c r="KN123" s="220"/>
      <c r="KO123" s="220"/>
      <c r="KP123" s="220"/>
      <c r="KQ123" s="220"/>
      <c r="KR123" s="220"/>
      <c r="KS123" s="220"/>
      <c r="KT123" s="220"/>
      <c r="KU123" s="220"/>
      <c r="KV123" s="220"/>
      <c r="KW123" s="220"/>
      <c r="KX123" s="220"/>
      <c r="KY123" s="220"/>
      <c r="KZ123" s="220"/>
      <c r="LA123" s="220"/>
      <c r="LB123" s="220"/>
      <c r="LC123" s="220"/>
      <c r="LD123" s="220"/>
      <c r="LE123" s="220"/>
      <c r="LF123" s="220"/>
      <c r="LG123" s="220"/>
      <c r="LH123" s="220"/>
      <c r="LI123" s="220"/>
      <c r="LJ123" s="220"/>
      <c r="LK123" s="220"/>
      <c r="LL123" s="220"/>
      <c r="LM123" s="220"/>
      <c r="LN123" s="220"/>
      <c r="LO123" s="220"/>
      <c r="LP123" s="220"/>
      <c r="LQ123" s="220"/>
      <c r="LR123" s="220"/>
      <c r="LS123" s="220"/>
      <c r="LT123" s="220"/>
      <c r="LU123" s="220"/>
      <c r="LV123" s="220"/>
      <c r="LW123" s="220"/>
      <c r="LX123" s="220"/>
      <c r="LY123" s="220"/>
      <c r="LZ123" s="220"/>
      <c r="MA123" s="220"/>
      <c r="MB123" s="220"/>
      <c r="MC123" s="220"/>
      <c r="MD123" s="220"/>
      <c r="ME123" s="220"/>
      <c r="MF123" s="220"/>
      <c r="MG123" s="220"/>
      <c r="MH123" s="220"/>
      <c r="MI123" s="220"/>
      <c r="MJ123" s="220"/>
      <c r="MK123" s="220"/>
      <c r="ML123" s="220"/>
      <c r="MM123" s="220"/>
      <c r="MN123" s="220"/>
      <c r="MO123" s="220"/>
      <c r="MP123" s="220"/>
      <c r="MQ123" s="220"/>
      <c r="MR123" s="220"/>
      <c r="MS123" s="220"/>
      <c r="MT123" s="220"/>
      <c r="MU123" s="220"/>
      <c r="MV123" s="220"/>
      <c r="MW123" s="220"/>
      <c r="MX123" s="220"/>
      <c r="MY123" s="220"/>
      <c r="MZ123" s="220"/>
      <c r="NA123" s="220"/>
      <c r="NB123" s="220"/>
      <c r="NC123" s="220"/>
      <c r="ND123" s="220"/>
      <c r="NE123" s="220"/>
      <c r="NF123" s="220"/>
      <c r="NG123" s="220"/>
      <c r="NH123" s="220"/>
      <c r="NI123" s="220"/>
      <c r="NJ123" s="220"/>
      <c r="NK123" s="220"/>
      <c r="NL123" s="220"/>
      <c r="NM123" s="220"/>
      <c r="NN123" s="220"/>
      <c r="NO123" s="220"/>
      <c r="NP123" s="220"/>
      <c r="NQ123" s="220"/>
      <c r="NR123" s="220"/>
      <c r="NS123" s="220"/>
      <c r="NT123" s="220"/>
      <c r="NU123" s="220"/>
      <c r="NV123" s="220"/>
      <c r="NW123" s="220"/>
      <c r="NX123" s="220"/>
      <c r="NY123" s="220"/>
      <c r="NZ123" s="220"/>
      <c r="OA123" s="220"/>
      <c r="OB123" s="220"/>
      <c r="OC123" s="220"/>
      <c r="OD123" s="220"/>
      <c r="OE123" s="220"/>
      <c r="OF123" s="220"/>
      <c r="OG123" s="220"/>
      <c r="OH123" s="220"/>
      <c r="OI123" s="220"/>
      <c r="OJ123" s="220"/>
      <c r="OK123" s="220"/>
      <c r="OL123" s="220"/>
      <c r="OM123" s="220"/>
      <c r="ON123" s="220"/>
      <c r="OO123" s="220"/>
      <c r="OP123" s="220"/>
      <c r="OQ123" s="220"/>
      <c r="OR123" s="220"/>
      <c r="OS123" s="220"/>
      <c r="OT123" s="220"/>
      <c r="OU123" s="220"/>
      <c r="OV123" s="220"/>
      <c r="OW123" s="220"/>
      <c r="OX123" s="220"/>
      <c r="OY123" s="220"/>
      <c r="OZ123" s="220"/>
      <c r="PA123" s="220"/>
      <c r="PB123" s="220"/>
      <c r="PC123" s="220"/>
      <c r="PD123" s="220"/>
      <c r="PE123" s="220"/>
      <c r="PF123" s="220"/>
      <c r="PG123" s="220"/>
      <c r="PH123" s="220"/>
      <c r="PI123" s="220"/>
      <c r="PJ123" s="220"/>
      <c r="PK123" s="220"/>
      <c r="PL123" s="220"/>
      <c r="PM123" s="220"/>
      <c r="PN123" s="220"/>
      <c r="PO123" s="220"/>
      <c r="PP123" s="220"/>
      <c r="PQ123" s="220"/>
      <c r="PR123" s="220"/>
      <c r="PS123" s="220"/>
      <c r="PT123" s="220"/>
      <c r="PU123" s="220"/>
      <c r="PV123" s="220"/>
      <c r="PW123" s="220"/>
      <c r="PX123" s="220"/>
      <c r="PY123" s="220"/>
      <c r="PZ123" s="220"/>
      <c r="QA123" s="220"/>
      <c r="QB123" s="220"/>
      <c r="QC123" s="220"/>
      <c r="QD123" s="220"/>
      <c r="QE123" s="220"/>
      <c r="QF123" s="220"/>
      <c r="QG123" s="220"/>
      <c r="QH123" s="220"/>
      <c r="QI123" s="220"/>
      <c r="QJ123" s="220"/>
      <c r="QK123" s="220"/>
      <c r="QL123" s="220"/>
      <c r="QM123" s="220"/>
      <c r="QN123" s="220"/>
      <c r="QO123" s="220"/>
      <c r="QP123" s="220"/>
      <c r="QQ123" s="220"/>
      <c r="QR123" s="220"/>
      <c r="QS123" s="220"/>
      <c r="QT123" s="220"/>
      <c r="QU123" s="220"/>
      <c r="QV123" s="220"/>
      <c r="QW123" s="220"/>
      <c r="QX123" s="220"/>
      <c r="QY123" s="220"/>
      <c r="QZ123" s="220"/>
      <c r="RA123" s="220"/>
      <c r="RB123" s="220"/>
      <c r="RC123" s="220"/>
      <c r="RD123" s="220"/>
      <c r="RE123" s="220"/>
      <c r="RF123" s="220"/>
      <c r="RG123" s="220"/>
      <c r="RH123" s="220"/>
      <c r="RI123" s="220"/>
      <c r="RJ123" s="220"/>
      <c r="RK123" s="220"/>
      <c r="RL123" s="220"/>
      <c r="RM123" s="220"/>
      <c r="RN123" s="220"/>
      <c r="RO123" s="220"/>
      <c r="RP123" s="220"/>
      <c r="RQ123" s="220"/>
      <c r="RR123" s="220"/>
      <c r="RS123" s="220"/>
      <c r="RT123" s="220"/>
      <c r="RU123" s="220"/>
      <c r="RV123" s="220"/>
      <c r="RW123" s="220"/>
      <c r="RX123" s="220"/>
      <c r="RY123" s="220"/>
      <c r="RZ123" s="220"/>
      <c r="SA123" s="220"/>
      <c r="SB123" s="220"/>
      <c r="SC123" s="220"/>
      <c r="SD123" s="220"/>
      <c r="SE123" s="220"/>
      <c r="SF123" s="220"/>
      <c r="SG123" s="220"/>
      <c r="SH123" s="220"/>
      <c r="SI123" s="220"/>
      <c r="SJ123" s="220"/>
      <c r="SK123" s="220"/>
      <c r="SL123" s="220"/>
      <c r="SM123" s="220"/>
      <c r="SN123" s="220"/>
      <c r="SO123" s="220"/>
      <c r="SP123" s="220"/>
      <c r="SQ123" s="220"/>
      <c r="SR123" s="220"/>
      <c r="SS123" s="220"/>
      <c r="ST123" s="220"/>
      <c r="SU123" s="220"/>
      <c r="SV123" s="220"/>
      <c r="SW123" s="220"/>
      <c r="SX123" s="220"/>
      <c r="SY123" s="220"/>
      <c r="SZ123" s="220"/>
      <c r="TA123" s="220"/>
      <c r="TB123" s="220"/>
      <c r="TC123" s="220"/>
      <c r="TD123" s="220"/>
      <c r="TE123" s="220"/>
      <c r="TF123" s="220"/>
      <c r="TG123" s="220"/>
      <c r="TH123" s="220"/>
      <c r="TI123" s="220"/>
      <c r="TJ123" s="220"/>
      <c r="TK123" s="220"/>
      <c r="TL123" s="220"/>
      <c r="TM123" s="220"/>
      <c r="TN123" s="220"/>
      <c r="TO123" s="220"/>
      <c r="TP123" s="220"/>
      <c r="TQ123" s="220"/>
      <c r="TR123" s="220"/>
      <c r="TS123" s="220"/>
      <c r="TT123" s="220"/>
      <c r="TU123" s="220"/>
      <c r="TV123" s="220"/>
      <c r="TW123" s="220"/>
      <c r="TX123" s="220"/>
      <c r="TY123" s="220"/>
      <c r="TZ123" s="220"/>
      <c r="UA123" s="220"/>
      <c r="UB123" s="220"/>
      <c r="UC123" s="220"/>
      <c r="UD123" s="220"/>
      <c r="UE123" s="220"/>
      <c r="UF123" s="220"/>
      <c r="UG123" s="220"/>
      <c r="UH123" s="220"/>
      <c r="UI123" s="220"/>
      <c r="UJ123" s="220"/>
      <c r="UK123" s="220"/>
      <c r="UL123" s="220"/>
      <c r="UM123" s="220"/>
      <c r="UN123" s="220"/>
      <c r="UO123" s="220"/>
      <c r="UP123" s="220"/>
      <c r="UQ123" s="220"/>
      <c r="UR123" s="220"/>
      <c r="US123" s="220"/>
      <c r="UT123" s="220"/>
      <c r="UU123" s="220"/>
      <c r="UV123" s="220"/>
      <c r="UW123" s="220"/>
      <c r="UX123" s="220"/>
      <c r="UY123" s="220"/>
      <c r="UZ123" s="220"/>
      <c r="VA123" s="220"/>
      <c r="VB123" s="220"/>
      <c r="VC123" s="220"/>
      <c r="VD123" s="220"/>
      <c r="VE123" s="220"/>
      <c r="VF123" s="220"/>
      <c r="VG123" s="220"/>
      <c r="VH123" s="220"/>
      <c r="VI123" s="220"/>
      <c r="VJ123" s="220"/>
      <c r="VK123" s="220"/>
      <c r="VL123" s="220"/>
      <c r="VM123" s="220"/>
      <c r="VN123" s="220"/>
      <c r="VO123" s="220"/>
      <c r="VP123" s="220"/>
      <c r="VQ123" s="220"/>
      <c r="VR123" s="220"/>
      <c r="VS123" s="220"/>
      <c r="VT123" s="220"/>
      <c r="VU123" s="220"/>
      <c r="VV123" s="220"/>
      <c r="VW123" s="220"/>
      <c r="VX123" s="220"/>
      <c r="VY123" s="220"/>
      <c r="VZ123" s="220"/>
      <c r="WA123" s="220"/>
      <c r="WB123" s="220"/>
      <c r="WC123" s="220"/>
      <c r="WD123" s="220"/>
      <c r="WE123" s="220"/>
      <c r="WF123" s="220"/>
      <c r="WG123" s="220"/>
      <c r="WH123" s="220"/>
      <c r="WI123" s="220"/>
      <c r="WJ123" s="220"/>
      <c r="WK123" s="220"/>
      <c r="WL123" s="220"/>
      <c r="WM123" s="220"/>
      <c r="WN123" s="220"/>
      <c r="WO123" s="220"/>
      <c r="WP123" s="220"/>
      <c r="WQ123" s="220"/>
      <c r="WR123" s="220"/>
      <c r="WS123" s="220"/>
      <c r="WT123" s="220"/>
      <c r="WU123" s="220"/>
      <c r="WV123" s="220"/>
      <c r="WW123" s="220"/>
      <c r="WX123" s="220"/>
      <c r="WY123" s="220"/>
      <c r="WZ123" s="220"/>
      <c r="XA123" s="220"/>
      <c r="XB123" s="220"/>
      <c r="XC123" s="220"/>
      <c r="XD123" s="220"/>
      <c r="XE123" s="220"/>
      <c r="XF123" s="220"/>
      <c r="XG123" s="220"/>
      <c r="XH123" s="220"/>
      <c r="XI123" s="220"/>
      <c r="XJ123" s="220"/>
      <c r="XK123" s="220"/>
      <c r="XL123" s="220"/>
      <c r="XM123" s="220"/>
      <c r="XN123" s="220"/>
      <c r="XO123" s="220"/>
      <c r="XP123" s="220"/>
      <c r="XQ123" s="220"/>
      <c r="XR123" s="220"/>
      <c r="XS123" s="220"/>
      <c r="XT123" s="220"/>
      <c r="XU123" s="220"/>
      <c r="XV123" s="220"/>
      <c r="XW123" s="220"/>
      <c r="XX123" s="220"/>
      <c r="XY123" s="220"/>
      <c r="XZ123" s="220"/>
      <c r="YA123" s="220"/>
      <c r="YB123" s="220"/>
      <c r="YC123" s="220"/>
      <c r="YD123" s="220"/>
      <c r="YE123" s="220"/>
      <c r="YF123" s="220"/>
      <c r="YG123" s="220"/>
      <c r="YH123" s="220"/>
      <c r="YI123" s="220"/>
      <c r="YJ123" s="220"/>
      <c r="YK123" s="220"/>
      <c r="YL123" s="220"/>
      <c r="YM123" s="220"/>
      <c r="YN123" s="220"/>
      <c r="YO123" s="220"/>
      <c r="YP123" s="220"/>
      <c r="YQ123" s="220"/>
      <c r="YR123" s="220"/>
      <c r="YS123" s="220"/>
      <c r="YT123" s="220"/>
      <c r="YU123" s="220"/>
      <c r="YV123" s="220"/>
      <c r="YW123" s="220"/>
      <c r="YX123" s="220"/>
      <c r="YY123" s="220"/>
      <c r="YZ123" s="220"/>
      <c r="ZA123" s="220"/>
      <c r="ZB123" s="220"/>
      <c r="ZC123" s="220"/>
      <c r="ZD123" s="220"/>
      <c r="ZE123" s="220"/>
      <c r="ZF123" s="220"/>
      <c r="ZG123" s="220"/>
      <c r="ZH123" s="220"/>
      <c r="ZI123" s="220"/>
      <c r="ZJ123" s="220"/>
      <c r="ZK123" s="220"/>
      <c r="ZL123" s="220"/>
      <c r="ZM123" s="220"/>
      <c r="ZN123" s="220"/>
      <c r="ZO123" s="220"/>
      <c r="ZP123" s="220"/>
      <c r="ZQ123" s="220"/>
      <c r="ZR123" s="220"/>
      <c r="ZS123" s="220"/>
      <c r="ZT123" s="220"/>
      <c r="ZU123" s="220"/>
      <c r="ZV123" s="220"/>
      <c r="ZW123" s="220"/>
      <c r="ZX123" s="220"/>
      <c r="ZY123" s="220"/>
      <c r="ZZ123" s="220"/>
      <c r="AAA123" s="220"/>
      <c r="AAB123" s="220"/>
      <c r="AAC123" s="220"/>
      <c r="AAD123" s="220"/>
      <c r="AAE123" s="220"/>
      <c r="AAF123" s="220"/>
      <c r="AAG123" s="220"/>
      <c r="AAH123" s="220"/>
      <c r="AAI123" s="220"/>
      <c r="AAJ123" s="220"/>
      <c r="AAK123" s="220"/>
      <c r="AAL123" s="220"/>
      <c r="AAM123" s="220"/>
      <c r="AAN123" s="220"/>
      <c r="AAO123" s="220"/>
      <c r="AAP123" s="220"/>
      <c r="AAQ123" s="220"/>
      <c r="AAR123" s="220"/>
      <c r="AAS123" s="220"/>
      <c r="AAT123" s="220"/>
      <c r="AAU123" s="220"/>
      <c r="AAV123" s="220"/>
      <c r="AAW123" s="220"/>
      <c r="AAX123" s="220"/>
      <c r="AAY123" s="220"/>
      <c r="AAZ123" s="220"/>
      <c r="ABA123" s="220"/>
      <c r="ABB123" s="220"/>
      <c r="ABC123" s="220"/>
      <c r="ABD123" s="220"/>
      <c r="ABE123" s="220"/>
      <c r="ABF123" s="220"/>
      <c r="ABG123" s="220"/>
      <c r="ABH123" s="220"/>
      <c r="ABI123" s="220"/>
      <c r="ABJ123" s="220"/>
      <c r="ABK123" s="220"/>
      <c r="ABL123" s="220"/>
      <c r="ABM123" s="220"/>
      <c r="ABN123" s="220"/>
      <c r="ABO123" s="220"/>
      <c r="ABP123" s="220"/>
      <c r="ABQ123" s="220"/>
      <c r="ABR123" s="220"/>
      <c r="ABS123" s="220"/>
      <c r="ABT123" s="220"/>
      <c r="ABU123" s="220"/>
      <c r="ABV123" s="220"/>
      <c r="ABW123" s="220"/>
      <c r="ABX123" s="220"/>
      <c r="ABY123" s="220"/>
      <c r="ABZ123" s="220"/>
      <c r="ACA123" s="220"/>
      <c r="ACB123" s="220"/>
      <c r="ACC123" s="220"/>
      <c r="ACD123" s="220"/>
      <c r="ACE123" s="220"/>
      <c r="ACF123" s="220"/>
      <c r="ACG123" s="220"/>
      <c r="ACH123" s="220"/>
      <c r="ACI123" s="220"/>
      <c r="ACJ123" s="220"/>
      <c r="ACK123" s="220"/>
      <c r="ACL123" s="220"/>
      <c r="ACM123" s="220"/>
      <c r="ACN123" s="220"/>
      <c r="ACO123" s="220"/>
      <c r="ACP123" s="220"/>
      <c r="ACQ123" s="220"/>
      <c r="ACR123" s="220"/>
      <c r="ACS123" s="220"/>
      <c r="ACT123" s="220"/>
      <c r="ACU123" s="220"/>
      <c r="ACV123" s="220"/>
      <c r="ACW123" s="220"/>
      <c r="ACX123" s="220"/>
      <c r="ACY123" s="220"/>
      <c r="ACZ123" s="220"/>
      <c r="ADA123" s="220"/>
      <c r="ADB123" s="220"/>
      <c r="ADC123" s="220"/>
      <c r="ADD123" s="220"/>
      <c r="ADE123" s="220"/>
      <c r="ADF123" s="220"/>
      <c r="ADG123" s="220"/>
      <c r="ADH123" s="220"/>
      <c r="ADI123" s="220"/>
      <c r="ADJ123" s="220"/>
      <c r="ADK123" s="220"/>
      <c r="ADL123" s="220"/>
      <c r="ADM123" s="220"/>
      <c r="ADN123" s="220"/>
      <c r="ADO123" s="220"/>
      <c r="ADP123" s="220"/>
      <c r="ADQ123" s="220"/>
      <c r="ADR123" s="220"/>
      <c r="ADS123" s="220"/>
      <c r="ADT123" s="220"/>
      <c r="ADU123" s="220"/>
      <c r="ADV123" s="220"/>
      <c r="ADW123" s="220"/>
      <c r="ADX123" s="220"/>
      <c r="ADY123" s="220"/>
      <c r="ADZ123" s="220"/>
      <c r="AEA123" s="220"/>
      <c r="AEB123" s="220"/>
      <c r="AEC123" s="220"/>
      <c r="AED123" s="220"/>
      <c r="AEE123" s="220"/>
      <c r="AEF123" s="220"/>
      <c r="AEG123" s="220"/>
      <c r="AEH123" s="220"/>
      <c r="AEI123" s="220"/>
      <c r="AEJ123" s="220"/>
      <c r="AEK123" s="220"/>
      <c r="AEL123" s="220"/>
      <c r="AEM123" s="220"/>
      <c r="AEN123" s="220"/>
      <c r="AEO123" s="220"/>
      <c r="AEP123" s="220"/>
      <c r="AEQ123" s="220"/>
      <c r="AER123" s="220"/>
      <c r="AES123" s="220"/>
      <c r="AET123" s="220"/>
      <c r="AEU123" s="220"/>
      <c r="AEV123" s="220"/>
      <c r="AEW123" s="220"/>
      <c r="AEX123" s="220"/>
      <c r="AEY123" s="220"/>
      <c r="AEZ123" s="220"/>
      <c r="AFA123" s="220"/>
      <c r="AFB123" s="220"/>
      <c r="AFC123" s="220"/>
      <c r="AFD123" s="220"/>
      <c r="AFE123" s="220"/>
      <c r="AFF123" s="220"/>
      <c r="AFG123" s="220"/>
      <c r="AFH123" s="220"/>
      <c r="AFI123" s="220"/>
      <c r="AFJ123" s="220"/>
      <c r="AFK123" s="220"/>
      <c r="AFL123" s="220"/>
      <c r="AFM123" s="220"/>
      <c r="AFN123" s="220"/>
      <c r="AFO123" s="220"/>
      <c r="AFP123" s="220"/>
      <c r="AFQ123" s="220"/>
      <c r="AFR123" s="220"/>
      <c r="AFS123" s="220"/>
      <c r="AFT123" s="220"/>
      <c r="AFU123" s="220"/>
      <c r="AFV123" s="220"/>
      <c r="AFW123" s="220"/>
      <c r="AFX123" s="220"/>
      <c r="AFY123" s="220"/>
      <c r="AFZ123" s="220"/>
      <c r="AGA123" s="220"/>
      <c r="AGB123" s="220"/>
      <c r="AGC123" s="220"/>
      <c r="AGD123" s="220"/>
      <c r="AGE123" s="220"/>
      <c r="AGF123" s="220"/>
      <c r="AGG123" s="220"/>
      <c r="AGH123" s="220"/>
      <c r="AGI123" s="220"/>
      <c r="AGJ123" s="220"/>
      <c r="AGK123" s="220"/>
      <c r="AGL123" s="220"/>
      <c r="AGM123" s="220"/>
      <c r="AGN123" s="220"/>
      <c r="AGO123" s="220"/>
      <c r="AGP123" s="220"/>
      <c r="AGQ123" s="220"/>
      <c r="AGR123" s="220"/>
      <c r="AGS123" s="220"/>
      <c r="AGT123" s="220"/>
      <c r="AGU123" s="220"/>
      <c r="AGV123" s="220"/>
      <c r="AGW123" s="220"/>
      <c r="AGX123" s="220"/>
      <c r="AGY123" s="220"/>
      <c r="AGZ123" s="220"/>
      <c r="AHA123" s="220"/>
      <c r="AHB123" s="220"/>
      <c r="AHC123" s="220"/>
      <c r="AHD123" s="220"/>
      <c r="AHE123" s="220"/>
      <c r="AHF123" s="220"/>
      <c r="AHG123" s="220"/>
      <c r="AHH123" s="220"/>
      <c r="AHI123" s="220"/>
      <c r="AHJ123" s="220"/>
      <c r="AHK123" s="220"/>
      <c r="AHL123" s="220"/>
      <c r="AHM123" s="220"/>
      <c r="AHN123" s="220"/>
      <c r="AHO123" s="220"/>
      <c r="AHP123" s="220"/>
      <c r="AHQ123" s="220"/>
      <c r="AHR123" s="220"/>
      <c r="AHS123" s="220"/>
      <c r="AHT123" s="220"/>
      <c r="AHU123" s="220"/>
      <c r="AHV123" s="220"/>
      <c r="AHW123" s="220"/>
      <c r="AHX123" s="220"/>
      <c r="AHY123" s="220"/>
      <c r="AHZ123" s="220"/>
      <c r="AIA123" s="220"/>
      <c r="AIB123" s="220"/>
      <c r="AIC123" s="220"/>
      <c r="AID123" s="220"/>
      <c r="AIE123" s="220"/>
      <c r="AIF123" s="220"/>
      <c r="AIG123" s="220"/>
      <c r="AIH123" s="220"/>
      <c r="AII123" s="220"/>
      <c r="AIJ123" s="220"/>
      <c r="AIK123" s="220"/>
      <c r="AIL123" s="220"/>
      <c r="AIM123" s="220"/>
      <c r="AIN123" s="220"/>
      <c r="AIO123" s="220"/>
      <c r="AIP123" s="220"/>
      <c r="AIQ123" s="220"/>
      <c r="AIR123" s="220"/>
      <c r="AIS123" s="220"/>
      <c r="AIT123" s="220"/>
      <c r="AIU123" s="220"/>
      <c r="AIV123" s="220"/>
      <c r="AIW123" s="220"/>
      <c r="AIX123" s="220"/>
      <c r="AIY123" s="220"/>
      <c r="AIZ123" s="220"/>
      <c r="AJA123" s="220"/>
      <c r="AJB123" s="220"/>
      <c r="AJC123" s="220"/>
      <c r="AJD123" s="220"/>
      <c r="AJE123" s="220"/>
      <c r="AJF123" s="220"/>
      <c r="AJG123" s="220"/>
      <c r="AJH123" s="220"/>
      <c r="AJI123" s="220"/>
      <c r="AJJ123" s="220"/>
      <c r="AJK123" s="220"/>
      <c r="AJL123" s="220"/>
      <c r="AJM123" s="220"/>
      <c r="AJN123" s="220"/>
      <c r="AJO123" s="220"/>
      <c r="AJP123" s="220"/>
      <c r="AJQ123" s="220"/>
      <c r="AJR123" s="220"/>
      <c r="AJS123" s="220"/>
      <c r="AJT123" s="220"/>
      <c r="AJU123" s="220"/>
      <c r="AJV123" s="220"/>
      <c r="AJW123" s="220"/>
      <c r="AJX123" s="220"/>
      <c r="AJY123" s="220"/>
      <c r="AJZ123" s="220"/>
      <c r="AKA123" s="220"/>
      <c r="AKB123" s="220"/>
      <c r="AKC123" s="220"/>
      <c r="AKD123" s="220"/>
      <c r="AKE123" s="220"/>
      <c r="AKF123" s="220"/>
      <c r="AKG123" s="220"/>
      <c r="AKH123" s="220"/>
      <c r="AKI123" s="220"/>
      <c r="AKJ123" s="220"/>
      <c r="AKK123" s="220"/>
      <c r="AKL123" s="220"/>
      <c r="AKM123" s="220"/>
      <c r="AKN123" s="220"/>
      <c r="AKO123" s="220"/>
      <c r="AKP123" s="220"/>
      <c r="AKQ123" s="220"/>
      <c r="AKR123" s="220"/>
      <c r="AKS123" s="220"/>
      <c r="AKT123" s="220"/>
      <c r="AKU123" s="220"/>
      <c r="AKV123" s="220"/>
      <c r="AKW123" s="220"/>
      <c r="AKX123" s="220"/>
      <c r="AKY123" s="220"/>
      <c r="AKZ123" s="220"/>
      <c r="ALA123" s="220"/>
      <c r="ALB123" s="220"/>
      <c r="ALC123" s="220"/>
      <c r="ALD123" s="220"/>
      <c r="ALE123" s="220"/>
      <c r="ALF123" s="220"/>
      <c r="ALG123" s="220"/>
      <c r="ALH123" s="220"/>
      <c r="ALI123" s="220"/>
      <c r="ALJ123" s="220"/>
      <c r="ALK123" s="220"/>
      <c r="ALL123" s="220"/>
      <c r="ALM123" s="220"/>
      <c r="ALN123" s="220"/>
      <c r="ALO123" s="220"/>
      <c r="ALP123" s="220"/>
      <c r="ALQ123" s="220"/>
      <c r="ALR123" s="220"/>
      <c r="ALS123" s="220"/>
      <c r="ALT123" s="220"/>
      <c r="ALU123" s="220"/>
      <c r="ALV123" s="220"/>
      <c r="ALW123" s="220"/>
      <c r="ALX123" s="220"/>
      <c r="ALY123" s="220"/>
      <c r="ALZ123" s="220"/>
      <c r="AMA123" s="220"/>
      <c r="AMB123" s="220"/>
      <c r="AMC123" s="220"/>
      <c r="AMD123" s="220"/>
      <c r="AME123" s="220"/>
      <c r="AMF123" s="220"/>
      <c r="AMG123" s="220"/>
      <c r="AMH123" s="220"/>
      <c r="AMI123" s="220"/>
      <c r="AMJ123" s="220"/>
      <c r="AMK123" s="220"/>
      <c r="AML123" s="220"/>
      <c r="AMM123" s="220"/>
      <c r="AMN123" s="220"/>
      <c r="AMO123" s="220"/>
      <c r="AMP123" s="220"/>
      <c r="AMQ123" s="220"/>
      <c r="AMR123" s="220"/>
      <c r="AMS123" s="220"/>
      <c r="AMT123" s="220"/>
      <c r="AMU123" s="220"/>
      <c r="AMV123" s="220"/>
      <c r="AMW123" s="220"/>
      <c r="AMX123" s="220"/>
      <c r="AMY123" s="220"/>
      <c r="AMZ123" s="220"/>
      <c r="ANA123" s="220"/>
      <c r="ANB123" s="220"/>
      <c r="ANC123" s="220"/>
      <c r="AND123" s="220"/>
      <c r="ANE123" s="220"/>
      <c r="ANF123" s="220"/>
      <c r="ANG123" s="220"/>
      <c r="ANH123" s="220"/>
      <c r="ANI123" s="220"/>
      <c r="ANJ123" s="220"/>
      <c r="ANK123" s="220"/>
      <c r="ANL123" s="220"/>
      <c r="ANM123" s="220"/>
      <c r="ANN123" s="220"/>
      <c r="ANO123" s="220"/>
      <c r="ANP123" s="220"/>
      <c r="ANQ123" s="220"/>
      <c r="ANR123" s="220"/>
      <c r="ANS123" s="220"/>
      <c r="ANT123" s="220"/>
      <c r="ANU123" s="220"/>
      <c r="ANV123" s="220"/>
      <c r="ANW123" s="220"/>
      <c r="ANX123" s="220"/>
      <c r="ANY123" s="220"/>
      <c r="ANZ123" s="220"/>
      <c r="AOA123" s="220"/>
      <c r="AOB123" s="220"/>
      <c r="AOC123" s="220"/>
      <c r="AOD123" s="220"/>
      <c r="AOE123" s="220"/>
      <c r="AOF123" s="220"/>
      <c r="AOG123" s="220"/>
      <c r="AOH123" s="220"/>
      <c r="AOI123" s="220"/>
      <c r="AOJ123" s="220"/>
      <c r="AOK123" s="220"/>
      <c r="AOL123" s="220"/>
      <c r="AOM123" s="220"/>
      <c r="AON123" s="220"/>
      <c r="AOO123" s="220"/>
      <c r="AOP123" s="220"/>
      <c r="AOQ123" s="220"/>
      <c r="AOR123" s="220"/>
      <c r="AOS123" s="220"/>
      <c r="AOT123" s="220"/>
      <c r="AOU123" s="220"/>
      <c r="AOV123" s="220"/>
      <c r="AOW123" s="220"/>
      <c r="AOX123" s="220"/>
      <c r="AOY123" s="220"/>
      <c r="AOZ123" s="220"/>
      <c r="APA123" s="220"/>
      <c r="APB123" s="220"/>
      <c r="APC123" s="220"/>
      <c r="APD123" s="220"/>
      <c r="APE123" s="220"/>
      <c r="APF123" s="220"/>
      <c r="APG123" s="220"/>
      <c r="APH123" s="220"/>
      <c r="API123" s="220"/>
      <c r="APJ123" s="220"/>
      <c r="APK123" s="220"/>
      <c r="APL123" s="220"/>
      <c r="APM123" s="220"/>
      <c r="APN123" s="220"/>
      <c r="APO123" s="220"/>
      <c r="APP123" s="220"/>
      <c r="APQ123" s="220"/>
      <c r="APR123" s="220"/>
      <c r="APS123" s="220"/>
      <c r="APT123" s="220"/>
      <c r="APU123" s="220"/>
      <c r="APV123" s="220"/>
      <c r="APW123" s="220"/>
      <c r="APX123" s="220"/>
      <c r="APY123" s="220"/>
      <c r="APZ123" s="220"/>
      <c r="AQA123" s="220"/>
      <c r="AQB123" s="220"/>
      <c r="AQC123" s="220"/>
      <c r="AQD123" s="220"/>
      <c r="AQE123" s="220"/>
      <c r="AQF123" s="220"/>
      <c r="AQG123" s="220"/>
      <c r="AQH123" s="220"/>
      <c r="AQI123" s="220"/>
      <c r="AQJ123" s="220"/>
      <c r="AQK123" s="220"/>
      <c r="AQL123" s="220"/>
      <c r="AQM123" s="220"/>
      <c r="AQN123" s="220"/>
      <c r="AQO123" s="220"/>
      <c r="AQP123" s="220"/>
      <c r="AQQ123" s="220"/>
      <c r="AQR123" s="220"/>
      <c r="AQS123" s="220"/>
      <c r="AQT123" s="220"/>
      <c r="AQU123" s="220"/>
      <c r="AQV123" s="220"/>
      <c r="AQW123" s="220"/>
      <c r="AQX123" s="220"/>
      <c r="AQY123" s="220"/>
      <c r="AQZ123" s="220"/>
      <c r="ARA123" s="220"/>
      <c r="ARB123" s="220"/>
      <c r="ARC123" s="220"/>
      <c r="ARD123" s="220"/>
      <c r="ARE123" s="220"/>
      <c r="ARF123" s="220"/>
      <c r="ARG123" s="220"/>
      <c r="ARH123" s="220"/>
      <c r="ARI123" s="220"/>
      <c r="ARJ123" s="220"/>
      <c r="ARK123" s="220"/>
      <c r="ARL123" s="220"/>
      <c r="ARM123" s="220"/>
      <c r="ARN123" s="220"/>
      <c r="ARO123" s="220"/>
      <c r="ARP123" s="220"/>
      <c r="ARQ123" s="220"/>
      <c r="ARR123" s="220"/>
      <c r="ARS123" s="220"/>
      <c r="ART123" s="220"/>
      <c r="ARU123" s="220"/>
      <c r="ARV123" s="220"/>
      <c r="ARW123" s="220"/>
      <c r="ARX123" s="220"/>
      <c r="ARY123" s="220"/>
      <c r="ARZ123" s="220"/>
      <c r="ASA123" s="220"/>
      <c r="ASB123" s="220"/>
      <c r="ASC123" s="220"/>
      <c r="ASD123" s="220"/>
      <c r="ASE123" s="220"/>
      <c r="ASF123" s="220"/>
      <c r="ASG123" s="220"/>
      <c r="ASH123" s="220"/>
      <c r="ASI123" s="220"/>
      <c r="ASJ123" s="220"/>
      <c r="ASK123" s="220"/>
      <c r="ASL123" s="220"/>
      <c r="ASM123" s="220"/>
      <c r="ASN123" s="220"/>
      <c r="ASO123" s="220"/>
      <c r="ASP123" s="220"/>
      <c r="ASQ123" s="220"/>
      <c r="ASR123" s="220"/>
      <c r="ASS123" s="220"/>
      <c r="AST123" s="220"/>
      <c r="ASU123" s="220"/>
      <c r="ASV123" s="220"/>
      <c r="ASW123" s="220"/>
      <c r="ASX123" s="220"/>
      <c r="ASY123" s="220"/>
      <c r="ASZ123" s="220"/>
      <c r="ATA123" s="220"/>
      <c r="ATB123" s="220"/>
      <c r="ATC123" s="220"/>
      <c r="ATD123" s="220"/>
      <c r="ATE123" s="220"/>
      <c r="ATF123" s="220"/>
      <c r="ATG123" s="220"/>
      <c r="ATH123" s="220"/>
      <c r="ATI123" s="220"/>
    </row>
    <row r="124" spans="2:1205" s="442" customFormat="1" ht="12.75" x14ac:dyDescent="0.15">
      <c r="B124" s="1001"/>
      <c r="C124" s="983"/>
      <c r="D124" s="431"/>
      <c r="E124" s="431"/>
      <c r="F124" s="431"/>
      <c r="G124" s="431"/>
      <c r="H124" s="1006"/>
      <c r="I124" s="974"/>
      <c r="J124" s="432"/>
      <c r="K124" s="432"/>
      <c r="L124" s="432"/>
      <c r="M124" s="432"/>
      <c r="N124" s="962"/>
      <c r="O124" s="959"/>
      <c r="P124" s="432"/>
      <c r="Q124" s="432"/>
      <c r="R124" s="432"/>
      <c r="S124" s="432"/>
      <c r="T124" s="962"/>
      <c r="U124" s="959"/>
      <c r="V124" s="432"/>
      <c r="W124" s="432"/>
      <c r="X124" s="432"/>
      <c r="Y124" s="432"/>
      <c r="Z124" s="433" t="s">
        <v>208</v>
      </c>
      <c r="AA124" s="434">
        <v>0.05</v>
      </c>
      <c r="AB124" s="433" t="s">
        <v>156</v>
      </c>
      <c r="AC124" s="435">
        <v>35</v>
      </c>
      <c r="AD124" s="435">
        <v>1</v>
      </c>
      <c r="AE124" s="436"/>
      <c r="AF124" s="437"/>
      <c r="AG124" s="436">
        <f>1+1</f>
        <v>2</v>
      </c>
      <c r="AH124" s="436"/>
      <c r="AI124" s="434"/>
      <c r="AJ124" s="436">
        <f>AG124+1</f>
        <v>3</v>
      </c>
      <c r="AK124" s="436"/>
      <c r="AL124" s="434"/>
      <c r="AM124" s="436">
        <f>AJ124+1</f>
        <v>4</v>
      </c>
      <c r="AN124" s="436"/>
      <c r="AO124" s="434"/>
      <c r="AP124" s="438" t="s">
        <v>72</v>
      </c>
      <c r="AQ124" s="439"/>
      <c r="AR124" s="440"/>
      <c r="AS124" s="1046"/>
      <c r="AT124" s="1049"/>
      <c r="AU124" s="439"/>
      <c r="AV124" s="440"/>
      <c r="AW124" s="1046"/>
      <c r="AX124" s="1049"/>
      <c r="AY124" s="439"/>
      <c r="AZ124" s="440"/>
      <c r="BA124" s="1046"/>
      <c r="BB124" s="1049"/>
      <c r="BC124" s="439"/>
      <c r="BD124" s="440"/>
      <c r="BE124" s="1046"/>
      <c r="BF124" s="1049"/>
      <c r="BG124" s="439"/>
      <c r="BH124" s="440"/>
      <c r="BI124" s="1046"/>
      <c r="BJ124" s="1049"/>
      <c r="BK124" s="441"/>
      <c r="BL124" s="220"/>
      <c r="BM124" s="220"/>
      <c r="BN124" s="220"/>
      <c r="BO124" s="220"/>
      <c r="BP124" s="220"/>
      <c r="BQ124" s="220"/>
      <c r="BR124" s="220"/>
      <c r="BS124" s="220"/>
      <c r="BT124" s="220"/>
      <c r="BU124" s="220"/>
      <c r="BV124" s="220"/>
      <c r="BW124" s="220"/>
      <c r="BX124" s="220"/>
      <c r="BY124" s="220"/>
      <c r="BZ124" s="220"/>
      <c r="CA124" s="220"/>
      <c r="CB124" s="220"/>
      <c r="CC124" s="220"/>
      <c r="CD124" s="220"/>
      <c r="CE124" s="220"/>
      <c r="CF124" s="220"/>
      <c r="CG124" s="220"/>
      <c r="CH124" s="220"/>
      <c r="CI124" s="220"/>
      <c r="CJ124" s="220"/>
      <c r="CK124" s="220"/>
      <c r="CL124" s="220"/>
      <c r="CM124" s="220"/>
      <c r="CN124" s="220"/>
      <c r="CO124" s="220"/>
      <c r="CP124" s="220"/>
      <c r="CQ124" s="220"/>
      <c r="CR124" s="220"/>
      <c r="CS124" s="220"/>
      <c r="CT124" s="220"/>
      <c r="CU124" s="220"/>
      <c r="CV124" s="220"/>
      <c r="CW124" s="220"/>
      <c r="CX124" s="220"/>
      <c r="CY124" s="220"/>
      <c r="CZ124" s="220"/>
      <c r="DA124" s="220"/>
      <c r="DB124" s="220"/>
      <c r="DC124" s="220"/>
      <c r="DD124" s="220"/>
      <c r="DE124" s="220"/>
      <c r="DF124" s="220"/>
      <c r="DG124" s="220"/>
      <c r="DH124" s="220"/>
      <c r="DI124" s="220"/>
      <c r="DJ124" s="220"/>
      <c r="DK124" s="220"/>
      <c r="DL124" s="220"/>
      <c r="DM124" s="220"/>
      <c r="DN124" s="220"/>
      <c r="DO124" s="220"/>
      <c r="DP124" s="220"/>
      <c r="DQ124" s="220"/>
      <c r="DR124" s="220"/>
      <c r="DS124" s="220"/>
      <c r="DT124" s="220"/>
      <c r="DU124" s="220"/>
      <c r="DV124" s="220"/>
      <c r="DW124" s="220"/>
      <c r="DX124" s="220"/>
      <c r="DY124" s="220"/>
      <c r="DZ124" s="220"/>
      <c r="EA124" s="220"/>
      <c r="EB124" s="220"/>
      <c r="EC124" s="220"/>
      <c r="ED124" s="220"/>
      <c r="EE124" s="220"/>
      <c r="EF124" s="220"/>
      <c r="EG124" s="220"/>
      <c r="EH124" s="220"/>
      <c r="EI124" s="220"/>
      <c r="EJ124" s="220"/>
      <c r="EK124" s="220"/>
      <c r="EL124" s="220"/>
      <c r="EM124" s="220"/>
      <c r="EN124" s="220"/>
      <c r="EO124" s="220"/>
      <c r="EP124" s="220"/>
      <c r="EQ124" s="220"/>
      <c r="ER124" s="220"/>
      <c r="ES124" s="220"/>
      <c r="ET124" s="220"/>
      <c r="EU124" s="220"/>
      <c r="EV124" s="220"/>
      <c r="EW124" s="220"/>
      <c r="EX124" s="220"/>
      <c r="EY124" s="220"/>
      <c r="EZ124" s="220"/>
      <c r="FA124" s="220"/>
      <c r="FB124" s="220"/>
      <c r="FC124" s="220"/>
      <c r="FD124" s="220"/>
      <c r="FE124" s="220"/>
      <c r="FF124" s="220"/>
      <c r="FG124" s="220"/>
      <c r="FH124" s="220"/>
      <c r="FI124" s="220"/>
      <c r="FJ124" s="220"/>
      <c r="FK124" s="220"/>
      <c r="FL124" s="220"/>
      <c r="FM124" s="220"/>
      <c r="FN124" s="220"/>
      <c r="FO124" s="220"/>
      <c r="FP124" s="220"/>
      <c r="FQ124" s="220"/>
      <c r="FR124" s="220"/>
      <c r="FS124" s="220"/>
      <c r="FT124" s="220"/>
      <c r="FU124" s="220"/>
      <c r="FV124" s="220"/>
      <c r="FW124" s="220"/>
      <c r="FX124" s="220"/>
      <c r="FY124" s="220"/>
      <c r="FZ124" s="220"/>
      <c r="GA124" s="220"/>
      <c r="GB124" s="220"/>
      <c r="GC124" s="220"/>
      <c r="GD124" s="220"/>
      <c r="GE124" s="220"/>
      <c r="GF124" s="220"/>
      <c r="GG124" s="220"/>
      <c r="GH124" s="220"/>
      <c r="GI124" s="220"/>
      <c r="GJ124" s="220"/>
      <c r="GK124" s="220"/>
      <c r="GL124" s="220"/>
      <c r="GM124" s="220"/>
      <c r="GN124" s="220"/>
      <c r="GO124" s="220"/>
      <c r="GP124" s="220"/>
      <c r="GQ124" s="220"/>
      <c r="GR124" s="220"/>
      <c r="GS124" s="220"/>
      <c r="GT124" s="220"/>
      <c r="GU124" s="220"/>
      <c r="GV124" s="220"/>
      <c r="GW124" s="220"/>
      <c r="GX124" s="220"/>
      <c r="GY124" s="220"/>
      <c r="GZ124" s="220"/>
      <c r="HA124" s="220"/>
      <c r="HB124" s="220"/>
      <c r="HC124" s="220"/>
      <c r="HD124" s="220"/>
      <c r="HE124" s="220"/>
      <c r="HF124" s="220"/>
      <c r="HG124" s="220"/>
      <c r="HH124" s="220"/>
      <c r="HI124" s="220"/>
      <c r="HJ124" s="220"/>
      <c r="HK124" s="220"/>
      <c r="HL124" s="220"/>
      <c r="HM124" s="220"/>
      <c r="HN124" s="220"/>
      <c r="HO124" s="220"/>
      <c r="HP124" s="220"/>
      <c r="HQ124" s="220"/>
      <c r="HR124" s="220"/>
      <c r="HS124" s="220"/>
      <c r="HT124" s="220"/>
      <c r="HU124" s="220"/>
      <c r="HV124" s="220"/>
      <c r="HW124" s="220"/>
      <c r="HX124" s="220"/>
      <c r="HY124" s="220"/>
      <c r="HZ124" s="220"/>
      <c r="IA124" s="220"/>
      <c r="IB124" s="220"/>
      <c r="IC124" s="220"/>
      <c r="ID124" s="220"/>
      <c r="IE124" s="220"/>
      <c r="IF124" s="220"/>
      <c r="IG124" s="220"/>
      <c r="IH124" s="220"/>
      <c r="II124" s="220"/>
      <c r="IJ124" s="220"/>
      <c r="IK124" s="220"/>
      <c r="IL124" s="220"/>
      <c r="IM124" s="220"/>
      <c r="IN124" s="220"/>
      <c r="IO124" s="220"/>
      <c r="IP124" s="220"/>
      <c r="IQ124" s="220"/>
      <c r="IR124" s="220"/>
      <c r="IS124" s="220"/>
      <c r="IT124" s="220"/>
      <c r="IU124" s="220"/>
      <c r="IV124" s="220"/>
      <c r="IW124" s="220"/>
      <c r="IX124" s="220"/>
      <c r="IY124" s="220"/>
      <c r="IZ124" s="220"/>
      <c r="JA124" s="220"/>
      <c r="JB124" s="220"/>
      <c r="JC124" s="220"/>
      <c r="JD124" s="220"/>
      <c r="JE124" s="220"/>
      <c r="JF124" s="220"/>
      <c r="JG124" s="220"/>
      <c r="JH124" s="220"/>
      <c r="JI124" s="220"/>
      <c r="JJ124" s="220"/>
      <c r="JK124" s="220"/>
      <c r="JL124" s="220"/>
      <c r="JM124" s="220"/>
      <c r="JN124" s="220"/>
      <c r="JO124" s="220"/>
      <c r="JP124" s="220"/>
      <c r="JQ124" s="220"/>
      <c r="JR124" s="220"/>
      <c r="JS124" s="220"/>
      <c r="JT124" s="220"/>
      <c r="JU124" s="220"/>
      <c r="JV124" s="220"/>
      <c r="JW124" s="220"/>
      <c r="JX124" s="220"/>
      <c r="JY124" s="220"/>
      <c r="JZ124" s="220"/>
      <c r="KA124" s="220"/>
      <c r="KB124" s="220"/>
      <c r="KC124" s="220"/>
      <c r="KD124" s="220"/>
      <c r="KE124" s="220"/>
      <c r="KF124" s="220"/>
      <c r="KG124" s="220"/>
      <c r="KH124" s="220"/>
      <c r="KI124" s="220"/>
      <c r="KJ124" s="220"/>
      <c r="KK124" s="220"/>
      <c r="KL124" s="220"/>
      <c r="KM124" s="220"/>
      <c r="KN124" s="220"/>
      <c r="KO124" s="220"/>
      <c r="KP124" s="220"/>
      <c r="KQ124" s="220"/>
      <c r="KR124" s="220"/>
      <c r="KS124" s="220"/>
      <c r="KT124" s="220"/>
      <c r="KU124" s="220"/>
      <c r="KV124" s="220"/>
      <c r="KW124" s="220"/>
      <c r="KX124" s="220"/>
      <c r="KY124" s="220"/>
      <c r="KZ124" s="220"/>
      <c r="LA124" s="220"/>
      <c r="LB124" s="220"/>
      <c r="LC124" s="220"/>
      <c r="LD124" s="220"/>
      <c r="LE124" s="220"/>
      <c r="LF124" s="220"/>
      <c r="LG124" s="220"/>
      <c r="LH124" s="220"/>
      <c r="LI124" s="220"/>
      <c r="LJ124" s="220"/>
      <c r="LK124" s="220"/>
      <c r="LL124" s="220"/>
      <c r="LM124" s="220"/>
      <c r="LN124" s="220"/>
      <c r="LO124" s="220"/>
      <c r="LP124" s="220"/>
      <c r="LQ124" s="220"/>
      <c r="LR124" s="220"/>
      <c r="LS124" s="220"/>
      <c r="LT124" s="220"/>
      <c r="LU124" s="220"/>
      <c r="LV124" s="220"/>
      <c r="LW124" s="220"/>
      <c r="LX124" s="220"/>
      <c r="LY124" s="220"/>
      <c r="LZ124" s="220"/>
      <c r="MA124" s="220"/>
      <c r="MB124" s="220"/>
      <c r="MC124" s="220"/>
      <c r="MD124" s="220"/>
      <c r="ME124" s="220"/>
      <c r="MF124" s="220"/>
      <c r="MG124" s="220"/>
      <c r="MH124" s="220"/>
      <c r="MI124" s="220"/>
      <c r="MJ124" s="220"/>
      <c r="MK124" s="220"/>
      <c r="ML124" s="220"/>
      <c r="MM124" s="220"/>
      <c r="MN124" s="220"/>
      <c r="MO124" s="220"/>
      <c r="MP124" s="220"/>
      <c r="MQ124" s="220"/>
      <c r="MR124" s="220"/>
      <c r="MS124" s="220"/>
      <c r="MT124" s="220"/>
      <c r="MU124" s="220"/>
      <c r="MV124" s="220"/>
      <c r="MW124" s="220"/>
      <c r="MX124" s="220"/>
      <c r="MY124" s="220"/>
      <c r="MZ124" s="220"/>
      <c r="NA124" s="220"/>
      <c r="NB124" s="220"/>
      <c r="NC124" s="220"/>
      <c r="ND124" s="220"/>
      <c r="NE124" s="220"/>
      <c r="NF124" s="220"/>
      <c r="NG124" s="220"/>
      <c r="NH124" s="220"/>
      <c r="NI124" s="220"/>
      <c r="NJ124" s="220"/>
      <c r="NK124" s="220"/>
      <c r="NL124" s="220"/>
      <c r="NM124" s="220"/>
      <c r="NN124" s="220"/>
      <c r="NO124" s="220"/>
      <c r="NP124" s="220"/>
      <c r="NQ124" s="220"/>
      <c r="NR124" s="220"/>
      <c r="NS124" s="220"/>
      <c r="NT124" s="220"/>
      <c r="NU124" s="220"/>
      <c r="NV124" s="220"/>
      <c r="NW124" s="220"/>
      <c r="NX124" s="220"/>
      <c r="NY124" s="220"/>
      <c r="NZ124" s="220"/>
      <c r="OA124" s="220"/>
      <c r="OB124" s="220"/>
      <c r="OC124" s="220"/>
      <c r="OD124" s="220"/>
      <c r="OE124" s="220"/>
      <c r="OF124" s="220"/>
      <c r="OG124" s="220"/>
      <c r="OH124" s="220"/>
      <c r="OI124" s="220"/>
      <c r="OJ124" s="220"/>
      <c r="OK124" s="220"/>
      <c r="OL124" s="220"/>
      <c r="OM124" s="220"/>
      <c r="ON124" s="220"/>
      <c r="OO124" s="220"/>
      <c r="OP124" s="220"/>
      <c r="OQ124" s="220"/>
      <c r="OR124" s="220"/>
      <c r="OS124" s="220"/>
      <c r="OT124" s="220"/>
      <c r="OU124" s="220"/>
      <c r="OV124" s="220"/>
      <c r="OW124" s="220"/>
      <c r="OX124" s="220"/>
      <c r="OY124" s="220"/>
      <c r="OZ124" s="220"/>
      <c r="PA124" s="220"/>
      <c r="PB124" s="220"/>
      <c r="PC124" s="220"/>
      <c r="PD124" s="220"/>
      <c r="PE124" s="220"/>
      <c r="PF124" s="220"/>
      <c r="PG124" s="220"/>
      <c r="PH124" s="220"/>
      <c r="PI124" s="220"/>
      <c r="PJ124" s="220"/>
      <c r="PK124" s="220"/>
      <c r="PL124" s="220"/>
      <c r="PM124" s="220"/>
      <c r="PN124" s="220"/>
      <c r="PO124" s="220"/>
      <c r="PP124" s="220"/>
      <c r="PQ124" s="220"/>
      <c r="PR124" s="220"/>
      <c r="PS124" s="220"/>
      <c r="PT124" s="220"/>
      <c r="PU124" s="220"/>
      <c r="PV124" s="220"/>
      <c r="PW124" s="220"/>
      <c r="PX124" s="220"/>
      <c r="PY124" s="220"/>
      <c r="PZ124" s="220"/>
      <c r="QA124" s="220"/>
      <c r="QB124" s="220"/>
      <c r="QC124" s="220"/>
      <c r="QD124" s="220"/>
      <c r="QE124" s="220"/>
      <c r="QF124" s="220"/>
      <c r="QG124" s="220"/>
      <c r="QH124" s="220"/>
      <c r="QI124" s="220"/>
      <c r="QJ124" s="220"/>
      <c r="QK124" s="220"/>
      <c r="QL124" s="220"/>
      <c r="QM124" s="220"/>
      <c r="QN124" s="220"/>
      <c r="QO124" s="220"/>
      <c r="QP124" s="220"/>
      <c r="QQ124" s="220"/>
      <c r="QR124" s="220"/>
      <c r="QS124" s="220"/>
      <c r="QT124" s="220"/>
      <c r="QU124" s="220"/>
      <c r="QV124" s="220"/>
      <c r="QW124" s="220"/>
      <c r="QX124" s="220"/>
      <c r="QY124" s="220"/>
      <c r="QZ124" s="220"/>
      <c r="RA124" s="220"/>
      <c r="RB124" s="220"/>
      <c r="RC124" s="220"/>
      <c r="RD124" s="220"/>
      <c r="RE124" s="220"/>
      <c r="RF124" s="220"/>
      <c r="RG124" s="220"/>
      <c r="RH124" s="220"/>
      <c r="RI124" s="220"/>
      <c r="RJ124" s="220"/>
      <c r="RK124" s="220"/>
      <c r="RL124" s="220"/>
      <c r="RM124" s="220"/>
      <c r="RN124" s="220"/>
      <c r="RO124" s="220"/>
      <c r="RP124" s="220"/>
      <c r="RQ124" s="220"/>
      <c r="RR124" s="220"/>
      <c r="RS124" s="220"/>
      <c r="RT124" s="220"/>
      <c r="RU124" s="220"/>
      <c r="RV124" s="220"/>
      <c r="RW124" s="220"/>
      <c r="RX124" s="220"/>
      <c r="RY124" s="220"/>
      <c r="RZ124" s="220"/>
      <c r="SA124" s="220"/>
      <c r="SB124" s="220"/>
      <c r="SC124" s="220"/>
      <c r="SD124" s="220"/>
      <c r="SE124" s="220"/>
      <c r="SF124" s="220"/>
      <c r="SG124" s="220"/>
      <c r="SH124" s="220"/>
      <c r="SI124" s="220"/>
      <c r="SJ124" s="220"/>
      <c r="SK124" s="220"/>
      <c r="SL124" s="220"/>
      <c r="SM124" s="220"/>
      <c r="SN124" s="220"/>
      <c r="SO124" s="220"/>
      <c r="SP124" s="220"/>
      <c r="SQ124" s="220"/>
      <c r="SR124" s="220"/>
      <c r="SS124" s="220"/>
      <c r="ST124" s="220"/>
      <c r="SU124" s="220"/>
      <c r="SV124" s="220"/>
      <c r="SW124" s="220"/>
      <c r="SX124" s="220"/>
      <c r="SY124" s="220"/>
      <c r="SZ124" s="220"/>
      <c r="TA124" s="220"/>
      <c r="TB124" s="220"/>
      <c r="TC124" s="220"/>
      <c r="TD124" s="220"/>
      <c r="TE124" s="220"/>
      <c r="TF124" s="220"/>
      <c r="TG124" s="220"/>
      <c r="TH124" s="220"/>
      <c r="TI124" s="220"/>
      <c r="TJ124" s="220"/>
      <c r="TK124" s="220"/>
      <c r="TL124" s="220"/>
      <c r="TM124" s="220"/>
      <c r="TN124" s="220"/>
      <c r="TO124" s="220"/>
      <c r="TP124" s="220"/>
      <c r="TQ124" s="220"/>
      <c r="TR124" s="220"/>
      <c r="TS124" s="220"/>
      <c r="TT124" s="220"/>
      <c r="TU124" s="220"/>
      <c r="TV124" s="220"/>
      <c r="TW124" s="220"/>
      <c r="TX124" s="220"/>
      <c r="TY124" s="220"/>
      <c r="TZ124" s="220"/>
      <c r="UA124" s="220"/>
      <c r="UB124" s="220"/>
      <c r="UC124" s="220"/>
      <c r="UD124" s="220"/>
      <c r="UE124" s="220"/>
      <c r="UF124" s="220"/>
      <c r="UG124" s="220"/>
      <c r="UH124" s="220"/>
      <c r="UI124" s="220"/>
      <c r="UJ124" s="220"/>
      <c r="UK124" s="220"/>
      <c r="UL124" s="220"/>
      <c r="UM124" s="220"/>
      <c r="UN124" s="220"/>
      <c r="UO124" s="220"/>
      <c r="UP124" s="220"/>
      <c r="UQ124" s="220"/>
      <c r="UR124" s="220"/>
      <c r="US124" s="220"/>
      <c r="UT124" s="220"/>
      <c r="UU124" s="220"/>
      <c r="UV124" s="220"/>
      <c r="UW124" s="220"/>
      <c r="UX124" s="220"/>
      <c r="UY124" s="220"/>
      <c r="UZ124" s="220"/>
      <c r="VA124" s="220"/>
      <c r="VB124" s="220"/>
      <c r="VC124" s="220"/>
      <c r="VD124" s="220"/>
      <c r="VE124" s="220"/>
      <c r="VF124" s="220"/>
      <c r="VG124" s="220"/>
      <c r="VH124" s="220"/>
      <c r="VI124" s="220"/>
      <c r="VJ124" s="220"/>
      <c r="VK124" s="220"/>
      <c r="VL124" s="220"/>
      <c r="VM124" s="220"/>
      <c r="VN124" s="220"/>
      <c r="VO124" s="220"/>
      <c r="VP124" s="220"/>
      <c r="VQ124" s="220"/>
      <c r="VR124" s="220"/>
      <c r="VS124" s="220"/>
      <c r="VT124" s="220"/>
      <c r="VU124" s="220"/>
      <c r="VV124" s="220"/>
      <c r="VW124" s="220"/>
      <c r="VX124" s="220"/>
      <c r="VY124" s="220"/>
      <c r="VZ124" s="220"/>
      <c r="WA124" s="220"/>
      <c r="WB124" s="220"/>
      <c r="WC124" s="220"/>
      <c r="WD124" s="220"/>
      <c r="WE124" s="220"/>
      <c r="WF124" s="220"/>
      <c r="WG124" s="220"/>
      <c r="WH124" s="220"/>
      <c r="WI124" s="220"/>
      <c r="WJ124" s="220"/>
      <c r="WK124" s="220"/>
      <c r="WL124" s="220"/>
      <c r="WM124" s="220"/>
      <c r="WN124" s="220"/>
      <c r="WO124" s="220"/>
      <c r="WP124" s="220"/>
      <c r="WQ124" s="220"/>
      <c r="WR124" s="220"/>
      <c r="WS124" s="220"/>
      <c r="WT124" s="220"/>
      <c r="WU124" s="220"/>
      <c r="WV124" s="220"/>
      <c r="WW124" s="220"/>
      <c r="WX124" s="220"/>
      <c r="WY124" s="220"/>
      <c r="WZ124" s="220"/>
      <c r="XA124" s="220"/>
      <c r="XB124" s="220"/>
      <c r="XC124" s="220"/>
      <c r="XD124" s="220"/>
      <c r="XE124" s="220"/>
      <c r="XF124" s="220"/>
      <c r="XG124" s="220"/>
      <c r="XH124" s="220"/>
      <c r="XI124" s="220"/>
      <c r="XJ124" s="220"/>
      <c r="XK124" s="220"/>
      <c r="XL124" s="220"/>
      <c r="XM124" s="220"/>
      <c r="XN124" s="220"/>
      <c r="XO124" s="220"/>
      <c r="XP124" s="220"/>
      <c r="XQ124" s="220"/>
      <c r="XR124" s="220"/>
      <c r="XS124" s="220"/>
      <c r="XT124" s="220"/>
      <c r="XU124" s="220"/>
      <c r="XV124" s="220"/>
      <c r="XW124" s="220"/>
      <c r="XX124" s="220"/>
      <c r="XY124" s="220"/>
      <c r="XZ124" s="220"/>
      <c r="YA124" s="220"/>
      <c r="YB124" s="220"/>
      <c r="YC124" s="220"/>
      <c r="YD124" s="220"/>
      <c r="YE124" s="220"/>
      <c r="YF124" s="220"/>
      <c r="YG124" s="220"/>
      <c r="YH124" s="220"/>
      <c r="YI124" s="220"/>
      <c r="YJ124" s="220"/>
      <c r="YK124" s="220"/>
      <c r="YL124" s="220"/>
      <c r="YM124" s="220"/>
      <c r="YN124" s="220"/>
      <c r="YO124" s="220"/>
      <c r="YP124" s="220"/>
      <c r="YQ124" s="220"/>
      <c r="YR124" s="220"/>
      <c r="YS124" s="220"/>
      <c r="YT124" s="220"/>
      <c r="YU124" s="220"/>
      <c r="YV124" s="220"/>
      <c r="YW124" s="220"/>
      <c r="YX124" s="220"/>
      <c r="YY124" s="220"/>
      <c r="YZ124" s="220"/>
      <c r="ZA124" s="220"/>
      <c r="ZB124" s="220"/>
      <c r="ZC124" s="220"/>
      <c r="ZD124" s="220"/>
      <c r="ZE124" s="220"/>
      <c r="ZF124" s="220"/>
      <c r="ZG124" s="220"/>
      <c r="ZH124" s="220"/>
      <c r="ZI124" s="220"/>
      <c r="ZJ124" s="220"/>
      <c r="ZK124" s="220"/>
      <c r="ZL124" s="220"/>
      <c r="ZM124" s="220"/>
      <c r="ZN124" s="220"/>
      <c r="ZO124" s="220"/>
      <c r="ZP124" s="220"/>
      <c r="ZQ124" s="220"/>
      <c r="ZR124" s="220"/>
      <c r="ZS124" s="220"/>
      <c r="ZT124" s="220"/>
      <c r="ZU124" s="220"/>
      <c r="ZV124" s="220"/>
      <c r="ZW124" s="220"/>
      <c r="ZX124" s="220"/>
      <c r="ZY124" s="220"/>
      <c r="ZZ124" s="220"/>
      <c r="AAA124" s="220"/>
      <c r="AAB124" s="220"/>
      <c r="AAC124" s="220"/>
      <c r="AAD124" s="220"/>
      <c r="AAE124" s="220"/>
      <c r="AAF124" s="220"/>
      <c r="AAG124" s="220"/>
      <c r="AAH124" s="220"/>
      <c r="AAI124" s="220"/>
      <c r="AAJ124" s="220"/>
      <c r="AAK124" s="220"/>
      <c r="AAL124" s="220"/>
      <c r="AAM124" s="220"/>
      <c r="AAN124" s="220"/>
      <c r="AAO124" s="220"/>
      <c r="AAP124" s="220"/>
      <c r="AAQ124" s="220"/>
      <c r="AAR124" s="220"/>
      <c r="AAS124" s="220"/>
      <c r="AAT124" s="220"/>
      <c r="AAU124" s="220"/>
      <c r="AAV124" s="220"/>
      <c r="AAW124" s="220"/>
      <c r="AAX124" s="220"/>
      <c r="AAY124" s="220"/>
      <c r="AAZ124" s="220"/>
      <c r="ABA124" s="220"/>
      <c r="ABB124" s="220"/>
      <c r="ABC124" s="220"/>
      <c r="ABD124" s="220"/>
      <c r="ABE124" s="220"/>
      <c r="ABF124" s="220"/>
      <c r="ABG124" s="220"/>
      <c r="ABH124" s="220"/>
      <c r="ABI124" s="220"/>
      <c r="ABJ124" s="220"/>
      <c r="ABK124" s="220"/>
      <c r="ABL124" s="220"/>
      <c r="ABM124" s="220"/>
      <c r="ABN124" s="220"/>
      <c r="ABO124" s="220"/>
      <c r="ABP124" s="220"/>
      <c r="ABQ124" s="220"/>
      <c r="ABR124" s="220"/>
      <c r="ABS124" s="220"/>
      <c r="ABT124" s="220"/>
      <c r="ABU124" s="220"/>
      <c r="ABV124" s="220"/>
      <c r="ABW124" s="220"/>
      <c r="ABX124" s="220"/>
      <c r="ABY124" s="220"/>
      <c r="ABZ124" s="220"/>
      <c r="ACA124" s="220"/>
      <c r="ACB124" s="220"/>
      <c r="ACC124" s="220"/>
      <c r="ACD124" s="220"/>
      <c r="ACE124" s="220"/>
      <c r="ACF124" s="220"/>
      <c r="ACG124" s="220"/>
      <c r="ACH124" s="220"/>
      <c r="ACI124" s="220"/>
      <c r="ACJ124" s="220"/>
      <c r="ACK124" s="220"/>
      <c r="ACL124" s="220"/>
      <c r="ACM124" s="220"/>
      <c r="ACN124" s="220"/>
      <c r="ACO124" s="220"/>
      <c r="ACP124" s="220"/>
      <c r="ACQ124" s="220"/>
      <c r="ACR124" s="220"/>
      <c r="ACS124" s="220"/>
      <c r="ACT124" s="220"/>
      <c r="ACU124" s="220"/>
      <c r="ACV124" s="220"/>
      <c r="ACW124" s="220"/>
      <c r="ACX124" s="220"/>
      <c r="ACY124" s="220"/>
      <c r="ACZ124" s="220"/>
      <c r="ADA124" s="220"/>
      <c r="ADB124" s="220"/>
      <c r="ADC124" s="220"/>
      <c r="ADD124" s="220"/>
      <c r="ADE124" s="220"/>
      <c r="ADF124" s="220"/>
      <c r="ADG124" s="220"/>
      <c r="ADH124" s="220"/>
      <c r="ADI124" s="220"/>
      <c r="ADJ124" s="220"/>
      <c r="ADK124" s="220"/>
      <c r="ADL124" s="220"/>
      <c r="ADM124" s="220"/>
      <c r="ADN124" s="220"/>
      <c r="ADO124" s="220"/>
      <c r="ADP124" s="220"/>
      <c r="ADQ124" s="220"/>
      <c r="ADR124" s="220"/>
      <c r="ADS124" s="220"/>
      <c r="ADT124" s="220"/>
      <c r="ADU124" s="220"/>
      <c r="ADV124" s="220"/>
      <c r="ADW124" s="220"/>
      <c r="ADX124" s="220"/>
      <c r="ADY124" s="220"/>
      <c r="ADZ124" s="220"/>
      <c r="AEA124" s="220"/>
      <c r="AEB124" s="220"/>
      <c r="AEC124" s="220"/>
      <c r="AED124" s="220"/>
      <c r="AEE124" s="220"/>
      <c r="AEF124" s="220"/>
      <c r="AEG124" s="220"/>
      <c r="AEH124" s="220"/>
      <c r="AEI124" s="220"/>
      <c r="AEJ124" s="220"/>
      <c r="AEK124" s="220"/>
      <c r="AEL124" s="220"/>
      <c r="AEM124" s="220"/>
      <c r="AEN124" s="220"/>
      <c r="AEO124" s="220"/>
      <c r="AEP124" s="220"/>
      <c r="AEQ124" s="220"/>
      <c r="AER124" s="220"/>
      <c r="AES124" s="220"/>
      <c r="AET124" s="220"/>
      <c r="AEU124" s="220"/>
      <c r="AEV124" s="220"/>
      <c r="AEW124" s="220"/>
      <c r="AEX124" s="220"/>
      <c r="AEY124" s="220"/>
      <c r="AEZ124" s="220"/>
      <c r="AFA124" s="220"/>
      <c r="AFB124" s="220"/>
      <c r="AFC124" s="220"/>
      <c r="AFD124" s="220"/>
      <c r="AFE124" s="220"/>
      <c r="AFF124" s="220"/>
      <c r="AFG124" s="220"/>
      <c r="AFH124" s="220"/>
      <c r="AFI124" s="220"/>
      <c r="AFJ124" s="220"/>
      <c r="AFK124" s="220"/>
      <c r="AFL124" s="220"/>
      <c r="AFM124" s="220"/>
      <c r="AFN124" s="220"/>
      <c r="AFO124" s="220"/>
      <c r="AFP124" s="220"/>
      <c r="AFQ124" s="220"/>
      <c r="AFR124" s="220"/>
      <c r="AFS124" s="220"/>
      <c r="AFT124" s="220"/>
      <c r="AFU124" s="220"/>
      <c r="AFV124" s="220"/>
      <c r="AFW124" s="220"/>
      <c r="AFX124" s="220"/>
      <c r="AFY124" s="220"/>
      <c r="AFZ124" s="220"/>
      <c r="AGA124" s="220"/>
      <c r="AGB124" s="220"/>
      <c r="AGC124" s="220"/>
      <c r="AGD124" s="220"/>
      <c r="AGE124" s="220"/>
      <c r="AGF124" s="220"/>
      <c r="AGG124" s="220"/>
      <c r="AGH124" s="220"/>
      <c r="AGI124" s="220"/>
      <c r="AGJ124" s="220"/>
      <c r="AGK124" s="220"/>
      <c r="AGL124" s="220"/>
      <c r="AGM124" s="220"/>
      <c r="AGN124" s="220"/>
      <c r="AGO124" s="220"/>
      <c r="AGP124" s="220"/>
      <c r="AGQ124" s="220"/>
      <c r="AGR124" s="220"/>
      <c r="AGS124" s="220"/>
      <c r="AGT124" s="220"/>
      <c r="AGU124" s="220"/>
      <c r="AGV124" s="220"/>
      <c r="AGW124" s="220"/>
      <c r="AGX124" s="220"/>
      <c r="AGY124" s="220"/>
      <c r="AGZ124" s="220"/>
      <c r="AHA124" s="220"/>
      <c r="AHB124" s="220"/>
      <c r="AHC124" s="220"/>
      <c r="AHD124" s="220"/>
      <c r="AHE124" s="220"/>
      <c r="AHF124" s="220"/>
      <c r="AHG124" s="220"/>
      <c r="AHH124" s="220"/>
      <c r="AHI124" s="220"/>
      <c r="AHJ124" s="220"/>
      <c r="AHK124" s="220"/>
      <c r="AHL124" s="220"/>
      <c r="AHM124" s="220"/>
      <c r="AHN124" s="220"/>
      <c r="AHO124" s="220"/>
      <c r="AHP124" s="220"/>
      <c r="AHQ124" s="220"/>
      <c r="AHR124" s="220"/>
      <c r="AHS124" s="220"/>
      <c r="AHT124" s="220"/>
      <c r="AHU124" s="220"/>
      <c r="AHV124" s="220"/>
      <c r="AHW124" s="220"/>
      <c r="AHX124" s="220"/>
      <c r="AHY124" s="220"/>
      <c r="AHZ124" s="220"/>
      <c r="AIA124" s="220"/>
      <c r="AIB124" s="220"/>
      <c r="AIC124" s="220"/>
      <c r="AID124" s="220"/>
      <c r="AIE124" s="220"/>
      <c r="AIF124" s="220"/>
      <c r="AIG124" s="220"/>
      <c r="AIH124" s="220"/>
      <c r="AII124" s="220"/>
      <c r="AIJ124" s="220"/>
      <c r="AIK124" s="220"/>
      <c r="AIL124" s="220"/>
      <c r="AIM124" s="220"/>
      <c r="AIN124" s="220"/>
      <c r="AIO124" s="220"/>
      <c r="AIP124" s="220"/>
      <c r="AIQ124" s="220"/>
      <c r="AIR124" s="220"/>
      <c r="AIS124" s="220"/>
      <c r="AIT124" s="220"/>
      <c r="AIU124" s="220"/>
      <c r="AIV124" s="220"/>
      <c r="AIW124" s="220"/>
      <c r="AIX124" s="220"/>
      <c r="AIY124" s="220"/>
      <c r="AIZ124" s="220"/>
      <c r="AJA124" s="220"/>
      <c r="AJB124" s="220"/>
      <c r="AJC124" s="220"/>
      <c r="AJD124" s="220"/>
      <c r="AJE124" s="220"/>
      <c r="AJF124" s="220"/>
      <c r="AJG124" s="220"/>
      <c r="AJH124" s="220"/>
      <c r="AJI124" s="220"/>
      <c r="AJJ124" s="220"/>
      <c r="AJK124" s="220"/>
      <c r="AJL124" s="220"/>
      <c r="AJM124" s="220"/>
      <c r="AJN124" s="220"/>
      <c r="AJO124" s="220"/>
      <c r="AJP124" s="220"/>
      <c r="AJQ124" s="220"/>
      <c r="AJR124" s="220"/>
      <c r="AJS124" s="220"/>
      <c r="AJT124" s="220"/>
      <c r="AJU124" s="220"/>
      <c r="AJV124" s="220"/>
      <c r="AJW124" s="220"/>
      <c r="AJX124" s="220"/>
      <c r="AJY124" s="220"/>
      <c r="AJZ124" s="220"/>
      <c r="AKA124" s="220"/>
      <c r="AKB124" s="220"/>
      <c r="AKC124" s="220"/>
      <c r="AKD124" s="220"/>
      <c r="AKE124" s="220"/>
      <c r="AKF124" s="220"/>
      <c r="AKG124" s="220"/>
      <c r="AKH124" s="220"/>
      <c r="AKI124" s="220"/>
      <c r="AKJ124" s="220"/>
      <c r="AKK124" s="220"/>
      <c r="AKL124" s="220"/>
      <c r="AKM124" s="220"/>
      <c r="AKN124" s="220"/>
      <c r="AKO124" s="220"/>
      <c r="AKP124" s="220"/>
      <c r="AKQ124" s="220"/>
      <c r="AKR124" s="220"/>
      <c r="AKS124" s="220"/>
      <c r="AKT124" s="220"/>
      <c r="AKU124" s="220"/>
      <c r="AKV124" s="220"/>
      <c r="AKW124" s="220"/>
      <c r="AKX124" s="220"/>
      <c r="AKY124" s="220"/>
      <c r="AKZ124" s="220"/>
      <c r="ALA124" s="220"/>
      <c r="ALB124" s="220"/>
      <c r="ALC124" s="220"/>
      <c r="ALD124" s="220"/>
      <c r="ALE124" s="220"/>
      <c r="ALF124" s="220"/>
      <c r="ALG124" s="220"/>
      <c r="ALH124" s="220"/>
      <c r="ALI124" s="220"/>
      <c r="ALJ124" s="220"/>
      <c r="ALK124" s="220"/>
      <c r="ALL124" s="220"/>
      <c r="ALM124" s="220"/>
      <c r="ALN124" s="220"/>
      <c r="ALO124" s="220"/>
      <c r="ALP124" s="220"/>
      <c r="ALQ124" s="220"/>
      <c r="ALR124" s="220"/>
      <c r="ALS124" s="220"/>
      <c r="ALT124" s="220"/>
      <c r="ALU124" s="220"/>
      <c r="ALV124" s="220"/>
      <c r="ALW124" s="220"/>
      <c r="ALX124" s="220"/>
      <c r="ALY124" s="220"/>
      <c r="ALZ124" s="220"/>
      <c r="AMA124" s="220"/>
      <c r="AMB124" s="220"/>
      <c r="AMC124" s="220"/>
      <c r="AMD124" s="220"/>
      <c r="AME124" s="220"/>
      <c r="AMF124" s="220"/>
      <c r="AMG124" s="220"/>
      <c r="AMH124" s="220"/>
      <c r="AMI124" s="220"/>
      <c r="AMJ124" s="220"/>
      <c r="AMK124" s="220"/>
      <c r="AML124" s="220"/>
      <c r="AMM124" s="220"/>
      <c r="AMN124" s="220"/>
      <c r="AMO124" s="220"/>
      <c r="AMP124" s="220"/>
      <c r="AMQ124" s="220"/>
      <c r="AMR124" s="220"/>
      <c r="AMS124" s="220"/>
      <c r="AMT124" s="220"/>
      <c r="AMU124" s="220"/>
      <c r="AMV124" s="220"/>
      <c r="AMW124" s="220"/>
      <c r="AMX124" s="220"/>
      <c r="AMY124" s="220"/>
      <c r="AMZ124" s="220"/>
      <c r="ANA124" s="220"/>
      <c r="ANB124" s="220"/>
      <c r="ANC124" s="220"/>
      <c r="AND124" s="220"/>
      <c r="ANE124" s="220"/>
      <c r="ANF124" s="220"/>
      <c r="ANG124" s="220"/>
      <c r="ANH124" s="220"/>
      <c r="ANI124" s="220"/>
      <c r="ANJ124" s="220"/>
      <c r="ANK124" s="220"/>
      <c r="ANL124" s="220"/>
      <c r="ANM124" s="220"/>
      <c r="ANN124" s="220"/>
      <c r="ANO124" s="220"/>
      <c r="ANP124" s="220"/>
      <c r="ANQ124" s="220"/>
      <c r="ANR124" s="220"/>
      <c r="ANS124" s="220"/>
      <c r="ANT124" s="220"/>
      <c r="ANU124" s="220"/>
      <c r="ANV124" s="220"/>
      <c r="ANW124" s="220"/>
      <c r="ANX124" s="220"/>
      <c r="ANY124" s="220"/>
      <c r="ANZ124" s="220"/>
      <c r="AOA124" s="220"/>
      <c r="AOB124" s="220"/>
      <c r="AOC124" s="220"/>
      <c r="AOD124" s="220"/>
      <c r="AOE124" s="220"/>
      <c r="AOF124" s="220"/>
      <c r="AOG124" s="220"/>
      <c r="AOH124" s="220"/>
      <c r="AOI124" s="220"/>
      <c r="AOJ124" s="220"/>
      <c r="AOK124" s="220"/>
      <c r="AOL124" s="220"/>
      <c r="AOM124" s="220"/>
      <c r="AON124" s="220"/>
      <c r="AOO124" s="220"/>
      <c r="AOP124" s="220"/>
      <c r="AOQ124" s="220"/>
      <c r="AOR124" s="220"/>
      <c r="AOS124" s="220"/>
      <c r="AOT124" s="220"/>
      <c r="AOU124" s="220"/>
      <c r="AOV124" s="220"/>
      <c r="AOW124" s="220"/>
      <c r="AOX124" s="220"/>
      <c r="AOY124" s="220"/>
      <c r="AOZ124" s="220"/>
      <c r="APA124" s="220"/>
      <c r="APB124" s="220"/>
      <c r="APC124" s="220"/>
      <c r="APD124" s="220"/>
      <c r="APE124" s="220"/>
      <c r="APF124" s="220"/>
      <c r="APG124" s="220"/>
      <c r="APH124" s="220"/>
      <c r="API124" s="220"/>
      <c r="APJ124" s="220"/>
      <c r="APK124" s="220"/>
      <c r="APL124" s="220"/>
      <c r="APM124" s="220"/>
      <c r="APN124" s="220"/>
      <c r="APO124" s="220"/>
      <c r="APP124" s="220"/>
      <c r="APQ124" s="220"/>
      <c r="APR124" s="220"/>
      <c r="APS124" s="220"/>
      <c r="APT124" s="220"/>
      <c r="APU124" s="220"/>
      <c r="APV124" s="220"/>
      <c r="APW124" s="220"/>
      <c r="APX124" s="220"/>
      <c r="APY124" s="220"/>
      <c r="APZ124" s="220"/>
      <c r="AQA124" s="220"/>
      <c r="AQB124" s="220"/>
      <c r="AQC124" s="220"/>
      <c r="AQD124" s="220"/>
      <c r="AQE124" s="220"/>
      <c r="AQF124" s="220"/>
      <c r="AQG124" s="220"/>
      <c r="AQH124" s="220"/>
      <c r="AQI124" s="220"/>
      <c r="AQJ124" s="220"/>
      <c r="AQK124" s="220"/>
      <c r="AQL124" s="220"/>
      <c r="AQM124" s="220"/>
      <c r="AQN124" s="220"/>
      <c r="AQO124" s="220"/>
      <c r="AQP124" s="220"/>
      <c r="AQQ124" s="220"/>
      <c r="AQR124" s="220"/>
      <c r="AQS124" s="220"/>
      <c r="AQT124" s="220"/>
      <c r="AQU124" s="220"/>
      <c r="AQV124" s="220"/>
      <c r="AQW124" s="220"/>
      <c r="AQX124" s="220"/>
      <c r="AQY124" s="220"/>
      <c r="AQZ124" s="220"/>
      <c r="ARA124" s="220"/>
      <c r="ARB124" s="220"/>
      <c r="ARC124" s="220"/>
      <c r="ARD124" s="220"/>
      <c r="ARE124" s="220"/>
      <c r="ARF124" s="220"/>
      <c r="ARG124" s="220"/>
      <c r="ARH124" s="220"/>
      <c r="ARI124" s="220"/>
      <c r="ARJ124" s="220"/>
      <c r="ARK124" s="220"/>
      <c r="ARL124" s="220"/>
      <c r="ARM124" s="220"/>
      <c r="ARN124" s="220"/>
      <c r="ARO124" s="220"/>
      <c r="ARP124" s="220"/>
      <c r="ARQ124" s="220"/>
      <c r="ARR124" s="220"/>
      <c r="ARS124" s="220"/>
      <c r="ART124" s="220"/>
      <c r="ARU124" s="220"/>
      <c r="ARV124" s="220"/>
      <c r="ARW124" s="220"/>
      <c r="ARX124" s="220"/>
      <c r="ARY124" s="220"/>
      <c r="ARZ124" s="220"/>
      <c r="ASA124" s="220"/>
      <c r="ASB124" s="220"/>
      <c r="ASC124" s="220"/>
      <c r="ASD124" s="220"/>
      <c r="ASE124" s="220"/>
      <c r="ASF124" s="220"/>
      <c r="ASG124" s="220"/>
      <c r="ASH124" s="220"/>
      <c r="ASI124" s="220"/>
      <c r="ASJ124" s="220"/>
      <c r="ASK124" s="220"/>
      <c r="ASL124" s="220"/>
      <c r="ASM124" s="220"/>
      <c r="ASN124" s="220"/>
      <c r="ASO124" s="220"/>
      <c r="ASP124" s="220"/>
      <c r="ASQ124" s="220"/>
      <c r="ASR124" s="220"/>
      <c r="ASS124" s="220"/>
      <c r="AST124" s="220"/>
      <c r="ASU124" s="220"/>
      <c r="ASV124" s="220"/>
      <c r="ASW124" s="220"/>
      <c r="ASX124" s="220"/>
      <c r="ASY124" s="220"/>
      <c r="ASZ124" s="220"/>
      <c r="ATA124" s="220"/>
      <c r="ATB124" s="220"/>
      <c r="ATC124" s="220"/>
      <c r="ATD124" s="220"/>
      <c r="ATE124" s="220"/>
      <c r="ATF124" s="220"/>
      <c r="ATG124" s="220"/>
      <c r="ATH124" s="220"/>
      <c r="ATI124" s="220"/>
    </row>
    <row r="125" spans="2:1205" s="455" customFormat="1" ht="12.75" x14ac:dyDescent="0.15">
      <c r="B125" s="1001"/>
      <c r="C125" s="983"/>
      <c r="D125" s="443"/>
      <c r="E125" s="443"/>
      <c r="F125" s="443"/>
      <c r="G125" s="443"/>
      <c r="H125" s="1006"/>
      <c r="I125" s="974"/>
      <c r="J125" s="444"/>
      <c r="K125" s="444"/>
      <c r="L125" s="444"/>
      <c r="M125" s="444"/>
      <c r="N125" s="962"/>
      <c r="O125" s="959"/>
      <c r="P125" s="444"/>
      <c r="Q125" s="444"/>
      <c r="R125" s="444"/>
      <c r="S125" s="444"/>
      <c r="T125" s="962"/>
      <c r="U125" s="959"/>
      <c r="V125" s="444"/>
      <c r="W125" s="444"/>
      <c r="X125" s="444"/>
      <c r="Y125" s="444"/>
      <c r="Z125" s="445" t="s">
        <v>210</v>
      </c>
      <c r="AA125" s="446">
        <v>0.1</v>
      </c>
      <c r="AB125" s="445" t="s">
        <v>211</v>
      </c>
      <c r="AC125" s="447">
        <v>0</v>
      </c>
      <c r="AD125" s="447">
        <v>0.25</v>
      </c>
      <c r="AE125" s="448"/>
      <c r="AF125" s="449"/>
      <c r="AG125" s="448">
        <f>AD125+0.25</f>
        <v>0.5</v>
      </c>
      <c r="AH125" s="448"/>
      <c r="AI125" s="450"/>
      <c r="AJ125" s="448">
        <f>AG125+0.25</f>
        <v>0.75</v>
      </c>
      <c r="AK125" s="448"/>
      <c r="AL125" s="450"/>
      <c r="AM125" s="448">
        <f>AJ125+0.25</f>
        <v>1</v>
      </c>
      <c r="AN125" s="448"/>
      <c r="AO125" s="450"/>
      <c r="AP125" s="451" t="s">
        <v>72</v>
      </c>
      <c r="AQ125" s="560">
        <v>160000000</v>
      </c>
      <c r="AR125" s="452" t="s">
        <v>2125</v>
      </c>
      <c r="AS125" s="1046"/>
      <c r="AT125" s="1049"/>
      <c r="AU125" s="453">
        <v>0</v>
      </c>
      <c r="AV125" s="452" t="s">
        <v>2125</v>
      </c>
      <c r="AW125" s="1046"/>
      <c r="AX125" s="1049"/>
      <c r="AY125" s="453">
        <v>0</v>
      </c>
      <c r="AZ125" s="452" t="s">
        <v>2125</v>
      </c>
      <c r="BA125" s="1046"/>
      <c r="BB125" s="1049"/>
      <c r="BC125" s="453">
        <v>0</v>
      </c>
      <c r="BD125" s="452" t="s">
        <v>2125</v>
      </c>
      <c r="BE125" s="1046"/>
      <c r="BF125" s="1049"/>
      <c r="BG125" s="453"/>
      <c r="BH125" s="452" t="s">
        <v>2125</v>
      </c>
      <c r="BI125" s="1046"/>
      <c r="BJ125" s="1049"/>
      <c r="BK125" s="454"/>
      <c r="BL125" s="220"/>
      <c r="BM125" s="220"/>
      <c r="BN125" s="220"/>
      <c r="BO125" s="220"/>
      <c r="BP125" s="220"/>
      <c r="BQ125" s="220"/>
      <c r="BR125" s="220"/>
      <c r="BS125" s="220"/>
      <c r="BT125" s="220"/>
      <c r="BU125" s="220"/>
      <c r="BV125" s="220"/>
      <c r="BW125" s="220"/>
      <c r="BX125" s="220"/>
      <c r="BY125" s="220"/>
      <c r="BZ125" s="220"/>
      <c r="CA125" s="220"/>
      <c r="CB125" s="220"/>
      <c r="CC125" s="220"/>
      <c r="CD125" s="220"/>
      <c r="CE125" s="220"/>
      <c r="CF125" s="220"/>
      <c r="CG125" s="220"/>
      <c r="CH125" s="220"/>
      <c r="CI125" s="220"/>
      <c r="CJ125" s="220"/>
      <c r="CK125" s="220"/>
      <c r="CL125" s="220"/>
      <c r="CM125" s="220"/>
      <c r="CN125" s="220"/>
      <c r="CO125" s="220"/>
      <c r="CP125" s="220"/>
      <c r="CQ125" s="220"/>
      <c r="CR125" s="220"/>
      <c r="CS125" s="220"/>
      <c r="CT125" s="220"/>
      <c r="CU125" s="220"/>
      <c r="CV125" s="220"/>
      <c r="CW125" s="220"/>
      <c r="CX125" s="220"/>
      <c r="CY125" s="220"/>
      <c r="CZ125" s="220"/>
      <c r="DA125" s="220"/>
      <c r="DB125" s="220"/>
      <c r="DC125" s="220"/>
      <c r="DD125" s="220"/>
      <c r="DE125" s="220"/>
      <c r="DF125" s="220"/>
      <c r="DG125" s="220"/>
      <c r="DH125" s="220"/>
      <c r="DI125" s="220"/>
      <c r="DJ125" s="220"/>
      <c r="DK125" s="220"/>
      <c r="DL125" s="220"/>
      <c r="DM125" s="220"/>
      <c r="DN125" s="220"/>
      <c r="DO125" s="220"/>
      <c r="DP125" s="220"/>
      <c r="DQ125" s="220"/>
      <c r="DR125" s="220"/>
      <c r="DS125" s="220"/>
      <c r="DT125" s="220"/>
      <c r="DU125" s="220"/>
      <c r="DV125" s="220"/>
      <c r="DW125" s="220"/>
      <c r="DX125" s="220"/>
      <c r="DY125" s="220"/>
      <c r="DZ125" s="220"/>
      <c r="EA125" s="220"/>
      <c r="EB125" s="220"/>
      <c r="EC125" s="220"/>
      <c r="ED125" s="220"/>
      <c r="EE125" s="220"/>
      <c r="EF125" s="220"/>
      <c r="EG125" s="220"/>
      <c r="EH125" s="220"/>
      <c r="EI125" s="220"/>
      <c r="EJ125" s="220"/>
      <c r="EK125" s="220"/>
      <c r="EL125" s="220"/>
      <c r="EM125" s="220"/>
      <c r="EN125" s="220"/>
      <c r="EO125" s="220"/>
      <c r="EP125" s="220"/>
      <c r="EQ125" s="220"/>
      <c r="ER125" s="220"/>
      <c r="ES125" s="220"/>
      <c r="ET125" s="220"/>
      <c r="EU125" s="220"/>
      <c r="EV125" s="220"/>
      <c r="EW125" s="220"/>
      <c r="EX125" s="220"/>
      <c r="EY125" s="220"/>
      <c r="EZ125" s="220"/>
      <c r="FA125" s="220"/>
      <c r="FB125" s="220"/>
      <c r="FC125" s="220"/>
      <c r="FD125" s="220"/>
      <c r="FE125" s="220"/>
      <c r="FF125" s="220"/>
      <c r="FG125" s="220"/>
      <c r="FH125" s="220"/>
      <c r="FI125" s="220"/>
      <c r="FJ125" s="220"/>
      <c r="FK125" s="220"/>
      <c r="FL125" s="220"/>
      <c r="FM125" s="220"/>
      <c r="FN125" s="220"/>
      <c r="FO125" s="220"/>
      <c r="FP125" s="220"/>
      <c r="FQ125" s="220"/>
      <c r="FR125" s="220"/>
      <c r="FS125" s="220"/>
      <c r="FT125" s="220"/>
      <c r="FU125" s="220"/>
      <c r="FV125" s="220"/>
      <c r="FW125" s="220"/>
      <c r="FX125" s="220"/>
      <c r="FY125" s="220"/>
      <c r="FZ125" s="220"/>
      <c r="GA125" s="220"/>
      <c r="GB125" s="220"/>
      <c r="GC125" s="220"/>
      <c r="GD125" s="220"/>
      <c r="GE125" s="220"/>
      <c r="GF125" s="220"/>
      <c r="GG125" s="220"/>
      <c r="GH125" s="220"/>
      <c r="GI125" s="220"/>
      <c r="GJ125" s="220"/>
      <c r="GK125" s="220"/>
      <c r="GL125" s="220"/>
      <c r="GM125" s="220"/>
      <c r="GN125" s="220"/>
      <c r="GO125" s="220"/>
      <c r="GP125" s="220"/>
      <c r="GQ125" s="220"/>
      <c r="GR125" s="220"/>
      <c r="GS125" s="220"/>
      <c r="GT125" s="220"/>
      <c r="GU125" s="220"/>
      <c r="GV125" s="220"/>
      <c r="GW125" s="220"/>
      <c r="GX125" s="220"/>
      <c r="GY125" s="220"/>
      <c r="GZ125" s="220"/>
      <c r="HA125" s="220"/>
      <c r="HB125" s="220"/>
      <c r="HC125" s="220"/>
      <c r="HD125" s="220"/>
      <c r="HE125" s="220"/>
      <c r="HF125" s="220"/>
      <c r="HG125" s="220"/>
      <c r="HH125" s="220"/>
      <c r="HI125" s="220"/>
      <c r="HJ125" s="220"/>
      <c r="HK125" s="220"/>
      <c r="HL125" s="220"/>
      <c r="HM125" s="220"/>
      <c r="HN125" s="220"/>
      <c r="HO125" s="220"/>
      <c r="HP125" s="220"/>
      <c r="HQ125" s="220"/>
      <c r="HR125" s="220"/>
      <c r="HS125" s="220"/>
      <c r="HT125" s="220"/>
      <c r="HU125" s="220"/>
      <c r="HV125" s="220"/>
      <c r="HW125" s="220"/>
      <c r="HX125" s="220"/>
      <c r="HY125" s="220"/>
      <c r="HZ125" s="220"/>
      <c r="IA125" s="220"/>
      <c r="IB125" s="220"/>
      <c r="IC125" s="220"/>
      <c r="ID125" s="220"/>
      <c r="IE125" s="220"/>
      <c r="IF125" s="220"/>
      <c r="IG125" s="220"/>
      <c r="IH125" s="220"/>
      <c r="II125" s="220"/>
      <c r="IJ125" s="220"/>
      <c r="IK125" s="220"/>
      <c r="IL125" s="220"/>
      <c r="IM125" s="220"/>
      <c r="IN125" s="220"/>
      <c r="IO125" s="220"/>
      <c r="IP125" s="220"/>
      <c r="IQ125" s="220"/>
      <c r="IR125" s="220"/>
      <c r="IS125" s="220"/>
      <c r="IT125" s="220"/>
      <c r="IU125" s="220"/>
      <c r="IV125" s="220"/>
      <c r="IW125" s="220"/>
      <c r="IX125" s="220"/>
      <c r="IY125" s="220"/>
      <c r="IZ125" s="220"/>
      <c r="JA125" s="220"/>
      <c r="JB125" s="220"/>
      <c r="JC125" s="220"/>
      <c r="JD125" s="220"/>
      <c r="JE125" s="220"/>
      <c r="JF125" s="220"/>
      <c r="JG125" s="220"/>
      <c r="JH125" s="220"/>
      <c r="JI125" s="220"/>
      <c r="JJ125" s="220"/>
      <c r="JK125" s="220"/>
      <c r="JL125" s="220"/>
      <c r="JM125" s="220"/>
      <c r="JN125" s="220"/>
      <c r="JO125" s="220"/>
      <c r="JP125" s="220"/>
      <c r="JQ125" s="220"/>
      <c r="JR125" s="220"/>
      <c r="JS125" s="220"/>
      <c r="JT125" s="220"/>
      <c r="JU125" s="220"/>
      <c r="JV125" s="220"/>
      <c r="JW125" s="220"/>
      <c r="JX125" s="220"/>
      <c r="JY125" s="220"/>
      <c r="JZ125" s="220"/>
      <c r="KA125" s="220"/>
      <c r="KB125" s="220"/>
      <c r="KC125" s="220"/>
      <c r="KD125" s="220"/>
      <c r="KE125" s="220"/>
      <c r="KF125" s="220"/>
      <c r="KG125" s="220"/>
      <c r="KH125" s="220"/>
      <c r="KI125" s="220"/>
      <c r="KJ125" s="220"/>
      <c r="KK125" s="220"/>
      <c r="KL125" s="220"/>
      <c r="KM125" s="220"/>
      <c r="KN125" s="220"/>
      <c r="KO125" s="220"/>
      <c r="KP125" s="220"/>
      <c r="KQ125" s="220"/>
      <c r="KR125" s="220"/>
      <c r="KS125" s="220"/>
      <c r="KT125" s="220"/>
      <c r="KU125" s="220"/>
      <c r="KV125" s="220"/>
      <c r="KW125" s="220"/>
      <c r="KX125" s="220"/>
      <c r="KY125" s="220"/>
      <c r="KZ125" s="220"/>
      <c r="LA125" s="220"/>
      <c r="LB125" s="220"/>
      <c r="LC125" s="220"/>
      <c r="LD125" s="220"/>
      <c r="LE125" s="220"/>
      <c r="LF125" s="220"/>
      <c r="LG125" s="220"/>
      <c r="LH125" s="220"/>
      <c r="LI125" s="220"/>
      <c r="LJ125" s="220"/>
      <c r="LK125" s="220"/>
      <c r="LL125" s="220"/>
      <c r="LM125" s="220"/>
      <c r="LN125" s="220"/>
      <c r="LO125" s="220"/>
      <c r="LP125" s="220"/>
      <c r="LQ125" s="220"/>
      <c r="LR125" s="220"/>
      <c r="LS125" s="220"/>
      <c r="LT125" s="220"/>
      <c r="LU125" s="220"/>
      <c r="LV125" s="220"/>
      <c r="LW125" s="220"/>
      <c r="LX125" s="220"/>
      <c r="LY125" s="220"/>
      <c r="LZ125" s="220"/>
      <c r="MA125" s="220"/>
      <c r="MB125" s="220"/>
      <c r="MC125" s="220"/>
      <c r="MD125" s="220"/>
      <c r="ME125" s="220"/>
      <c r="MF125" s="220"/>
      <c r="MG125" s="220"/>
      <c r="MH125" s="220"/>
      <c r="MI125" s="220"/>
      <c r="MJ125" s="220"/>
      <c r="MK125" s="220"/>
      <c r="ML125" s="220"/>
      <c r="MM125" s="220"/>
      <c r="MN125" s="220"/>
      <c r="MO125" s="220"/>
      <c r="MP125" s="220"/>
      <c r="MQ125" s="220"/>
      <c r="MR125" s="220"/>
      <c r="MS125" s="220"/>
      <c r="MT125" s="220"/>
      <c r="MU125" s="220"/>
      <c r="MV125" s="220"/>
      <c r="MW125" s="220"/>
      <c r="MX125" s="220"/>
      <c r="MY125" s="220"/>
      <c r="MZ125" s="220"/>
      <c r="NA125" s="220"/>
      <c r="NB125" s="220"/>
      <c r="NC125" s="220"/>
      <c r="ND125" s="220"/>
      <c r="NE125" s="220"/>
      <c r="NF125" s="220"/>
      <c r="NG125" s="220"/>
      <c r="NH125" s="220"/>
      <c r="NI125" s="220"/>
      <c r="NJ125" s="220"/>
      <c r="NK125" s="220"/>
      <c r="NL125" s="220"/>
      <c r="NM125" s="220"/>
      <c r="NN125" s="220"/>
      <c r="NO125" s="220"/>
      <c r="NP125" s="220"/>
      <c r="NQ125" s="220"/>
      <c r="NR125" s="220"/>
      <c r="NS125" s="220"/>
      <c r="NT125" s="220"/>
      <c r="NU125" s="220"/>
      <c r="NV125" s="220"/>
      <c r="NW125" s="220"/>
      <c r="NX125" s="220"/>
      <c r="NY125" s="220"/>
      <c r="NZ125" s="220"/>
      <c r="OA125" s="220"/>
      <c r="OB125" s="220"/>
      <c r="OC125" s="220"/>
      <c r="OD125" s="220"/>
      <c r="OE125" s="220"/>
      <c r="OF125" s="220"/>
      <c r="OG125" s="220"/>
      <c r="OH125" s="220"/>
      <c r="OI125" s="220"/>
      <c r="OJ125" s="220"/>
      <c r="OK125" s="220"/>
      <c r="OL125" s="220"/>
      <c r="OM125" s="220"/>
      <c r="ON125" s="220"/>
      <c r="OO125" s="220"/>
      <c r="OP125" s="220"/>
      <c r="OQ125" s="220"/>
      <c r="OR125" s="220"/>
      <c r="OS125" s="220"/>
      <c r="OT125" s="220"/>
      <c r="OU125" s="220"/>
      <c r="OV125" s="220"/>
      <c r="OW125" s="220"/>
      <c r="OX125" s="220"/>
      <c r="OY125" s="220"/>
      <c r="OZ125" s="220"/>
      <c r="PA125" s="220"/>
      <c r="PB125" s="220"/>
      <c r="PC125" s="220"/>
      <c r="PD125" s="220"/>
      <c r="PE125" s="220"/>
      <c r="PF125" s="220"/>
      <c r="PG125" s="220"/>
      <c r="PH125" s="220"/>
      <c r="PI125" s="220"/>
      <c r="PJ125" s="220"/>
      <c r="PK125" s="220"/>
      <c r="PL125" s="220"/>
      <c r="PM125" s="220"/>
      <c r="PN125" s="220"/>
      <c r="PO125" s="220"/>
      <c r="PP125" s="220"/>
      <c r="PQ125" s="220"/>
      <c r="PR125" s="220"/>
      <c r="PS125" s="220"/>
      <c r="PT125" s="220"/>
      <c r="PU125" s="220"/>
      <c r="PV125" s="220"/>
      <c r="PW125" s="220"/>
      <c r="PX125" s="220"/>
      <c r="PY125" s="220"/>
      <c r="PZ125" s="220"/>
      <c r="QA125" s="220"/>
      <c r="QB125" s="220"/>
      <c r="QC125" s="220"/>
      <c r="QD125" s="220"/>
      <c r="QE125" s="220"/>
      <c r="QF125" s="220"/>
      <c r="QG125" s="220"/>
      <c r="QH125" s="220"/>
      <c r="QI125" s="220"/>
      <c r="QJ125" s="220"/>
      <c r="QK125" s="220"/>
      <c r="QL125" s="220"/>
      <c r="QM125" s="220"/>
      <c r="QN125" s="220"/>
      <c r="QO125" s="220"/>
      <c r="QP125" s="220"/>
      <c r="QQ125" s="220"/>
      <c r="QR125" s="220"/>
      <c r="QS125" s="220"/>
      <c r="QT125" s="220"/>
      <c r="QU125" s="220"/>
      <c r="QV125" s="220"/>
      <c r="QW125" s="220"/>
      <c r="QX125" s="220"/>
      <c r="QY125" s="220"/>
      <c r="QZ125" s="220"/>
      <c r="RA125" s="220"/>
      <c r="RB125" s="220"/>
      <c r="RC125" s="220"/>
      <c r="RD125" s="220"/>
      <c r="RE125" s="220"/>
      <c r="RF125" s="220"/>
      <c r="RG125" s="220"/>
      <c r="RH125" s="220"/>
      <c r="RI125" s="220"/>
      <c r="RJ125" s="220"/>
      <c r="RK125" s="220"/>
      <c r="RL125" s="220"/>
      <c r="RM125" s="220"/>
      <c r="RN125" s="220"/>
      <c r="RO125" s="220"/>
      <c r="RP125" s="220"/>
      <c r="RQ125" s="220"/>
      <c r="RR125" s="220"/>
      <c r="RS125" s="220"/>
      <c r="RT125" s="220"/>
      <c r="RU125" s="220"/>
      <c r="RV125" s="220"/>
      <c r="RW125" s="220"/>
      <c r="RX125" s="220"/>
      <c r="RY125" s="220"/>
      <c r="RZ125" s="220"/>
      <c r="SA125" s="220"/>
      <c r="SB125" s="220"/>
      <c r="SC125" s="220"/>
      <c r="SD125" s="220"/>
      <c r="SE125" s="220"/>
      <c r="SF125" s="220"/>
      <c r="SG125" s="220"/>
      <c r="SH125" s="220"/>
      <c r="SI125" s="220"/>
      <c r="SJ125" s="220"/>
      <c r="SK125" s="220"/>
      <c r="SL125" s="220"/>
      <c r="SM125" s="220"/>
      <c r="SN125" s="220"/>
      <c r="SO125" s="220"/>
      <c r="SP125" s="220"/>
      <c r="SQ125" s="220"/>
      <c r="SR125" s="220"/>
      <c r="SS125" s="220"/>
      <c r="ST125" s="220"/>
      <c r="SU125" s="220"/>
      <c r="SV125" s="220"/>
      <c r="SW125" s="220"/>
      <c r="SX125" s="220"/>
      <c r="SY125" s="220"/>
      <c r="SZ125" s="220"/>
      <c r="TA125" s="220"/>
      <c r="TB125" s="220"/>
      <c r="TC125" s="220"/>
      <c r="TD125" s="220"/>
      <c r="TE125" s="220"/>
      <c r="TF125" s="220"/>
      <c r="TG125" s="220"/>
      <c r="TH125" s="220"/>
      <c r="TI125" s="220"/>
      <c r="TJ125" s="220"/>
      <c r="TK125" s="220"/>
      <c r="TL125" s="220"/>
      <c r="TM125" s="220"/>
      <c r="TN125" s="220"/>
      <c r="TO125" s="220"/>
      <c r="TP125" s="220"/>
      <c r="TQ125" s="220"/>
      <c r="TR125" s="220"/>
      <c r="TS125" s="220"/>
      <c r="TT125" s="220"/>
      <c r="TU125" s="220"/>
      <c r="TV125" s="220"/>
      <c r="TW125" s="220"/>
      <c r="TX125" s="220"/>
      <c r="TY125" s="220"/>
      <c r="TZ125" s="220"/>
      <c r="UA125" s="220"/>
      <c r="UB125" s="220"/>
      <c r="UC125" s="220"/>
      <c r="UD125" s="220"/>
      <c r="UE125" s="220"/>
      <c r="UF125" s="220"/>
      <c r="UG125" s="220"/>
      <c r="UH125" s="220"/>
      <c r="UI125" s="220"/>
      <c r="UJ125" s="220"/>
      <c r="UK125" s="220"/>
      <c r="UL125" s="220"/>
      <c r="UM125" s="220"/>
      <c r="UN125" s="220"/>
      <c r="UO125" s="220"/>
      <c r="UP125" s="220"/>
      <c r="UQ125" s="220"/>
      <c r="UR125" s="220"/>
      <c r="US125" s="220"/>
      <c r="UT125" s="220"/>
      <c r="UU125" s="220"/>
      <c r="UV125" s="220"/>
      <c r="UW125" s="220"/>
      <c r="UX125" s="220"/>
      <c r="UY125" s="220"/>
      <c r="UZ125" s="220"/>
      <c r="VA125" s="220"/>
      <c r="VB125" s="220"/>
      <c r="VC125" s="220"/>
      <c r="VD125" s="220"/>
      <c r="VE125" s="220"/>
      <c r="VF125" s="220"/>
      <c r="VG125" s="220"/>
      <c r="VH125" s="220"/>
      <c r="VI125" s="220"/>
      <c r="VJ125" s="220"/>
      <c r="VK125" s="220"/>
      <c r="VL125" s="220"/>
      <c r="VM125" s="220"/>
      <c r="VN125" s="220"/>
      <c r="VO125" s="220"/>
      <c r="VP125" s="220"/>
      <c r="VQ125" s="220"/>
      <c r="VR125" s="220"/>
      <c r="VS125" s="220"/>
      <c r="VT125" s="220"/>
      <c r="VU125" s="220"/>
      <c r="VV125" s="220"/>
      <c r="VW125" s="220"/>
      <c r="VX125" s="220"/>
      <c r="VY125" s="220"/>
      <c r="VZ125" s="220"/>
      <c r="WA125" s="220"/>
      <c r="WB125" s="220"/>
      <c r="WC125" s="220"/>
      <c r="WD125" s="220"/>
      <c r="WE125" s="220"/>
      <c r="WF125" s="220"/>
      <c r="WG125" s="220"/>
      <c r="WH125" s="220"/>
      <c r="WI125" s="220"/>
      <c r="WJ125" s="220"/>
      <c r="WK125" s="220"/>
      <c r="WL125" s="220"/>
      <c r="WM125" s="220"/>
      <c r="WN125" s="220"/>
      <c r="WO125" s="220"/>
      <c r="WP125" s="220"/>
      <c r="WQ125" s="220"/>
      <c r="WR125" s="220"/>
      <c r="WS125" s="220"/>
      <c r="WT125" s="220"/>
      <c r="WU125" s="220"/>
      <c r="WV125" s="220"/>
      <c r="WW125" s="220"/>
      <c r="WX125" s="220"/>
      <c r="WY125" s="220"/>
      <c r="WZ125" s="220"/>
      <c r="XA125" s="220"/>
      <c r="XB125" s="220"/>
      <c r="XC125" s="220"/>
      <c r="XD125" s="220"/>
      <c r="XE125" s="220"/>
      <c r="XF125" s="220"/>
      <c r="XG125" s="220"/>
      <c r="XH125" s="220"/>
      <c r="XI125" s="220"/>
      <c r="XJ125" s="220"/>
      <c r="XK125" s="220"/>
      <c r="XL125" s="220"/>
      <c r="XM125" s="220"/>
      <c r="XN125" s="220"/>
      <c r="XO125" s="220"/>
      <c r="XP125" s="220"/>
      <c r="XQ125" s="220"/>
      <c r="XR125" s="220"/>
      <c r="XS125" s="220"/>
      <c r="XT125" s="220"/>
      <c r="XU125" s="220"/>
      <c r="XV125" s="220"/>
      <c r="XW125" s="220"/>
      <c r="XX125" s="220"/>
      <c r="XY125" s="220"/>
      <c r="XZ125" s="220"/>
      <c r="YA125" s="220"/>
      <c r="YB125" s="220"/>
      <c r="YC125" s="220"/>
      <c r="YD125" s="220"/>
      <c r="YE125" s="220"/>
      <c r="YF125" s="220"/>
      <c r="YG125" s="220"/>
      <c r="YH125" s="220"/>
      <c r="YI125" s="220"/>
      <c r="YJ125" s="220"/>
      <c r="YK125" s="220"/>
      <c r="YL125" s="220"/>
      <c r="YM125" s="220"/>
      <c r="YN125" s="220"/>
      <c r="YO125" s="220"/>
      <c r="YP125" s="220"/>
      <c r="YQ125" s="220"/>
      <c r="YR125" s="220"/>
      <c r="YS125" s="220"/>
      <c r="YT125" s="220"/>
      <c r="YU125" s="220"/>
      <c r="YV125" s="220"/>
      <c r="YW125" s="220"/>
      <c r="YX125" s="220"/>
      <c r="YY125" s="220"/>
      <c r="YZ125" s="220"/>
      <c r="ZA125" s="220"/>
      <c r="ZB125" s="220"/>
      <c r="ZC125" s="220"/>
      <c r="ZD125" s="220"/>
      <c r="ZE125" s="220"/>
      <c r="ZF125" s="220"/>
      <c r="ZG125" s="220"/>
      <c r="ZH125" s="220"/>
      <c r="ZI125" s="220"/>
      <c r="ZJ125" s="220"/>
      <c r="ZK125" s="220"/>
      <c r="ZL125" s="220"/>
      <c r="ZM125" s="220"/>
      <c r="ZN125" s="220"/>
      <c r="ZO125" s="220"/>
      <c r="ZP125" s="220"/>
      <c r="ZQ125" s="220"/>
      <c r="ZR125" s="220"/>
      <c r="ZS125" s="220"/>
      <c r="ZT125" s="220"/>
      <c r="ZU125" s="220"/>
      <c r="ZV125" s="220"/>
      <c r="ZW125" s="220"/>
      <c r="ZX125" s="220"/>
      <c r="ZY125" s="220"/>
      <c r="ZZ125" s="220"/>
      <c r="AAA125" s="220"/>
      <c r="AAB125" s="220"/>
      <c r="AAC125" s="220"/>
      <c r="AAD125" s="220"/>
      <c r="AAE125" s="220"/>
      <c r="AAF125" s="220"/>
      <c r="AAG125" s="220"/>
      <c r="AAH125" s="220"/>
      <c r="AAI125" s="220"/>
      <c r="AAJ125" s="220"/>
      <c r="AAK125" s="220"/>
      <c r="AAL125" s="220"/>
      <c r="AAM125" s="220"/>
      <c r="AAN125" s="220"/>
      <c r="AAO125" s="220"/>
      <c r="AAP125" s="220"/>
      <c r="AAQ125" s="220"/>
      <c r="AAR125" s="220"/>
      <c r="AAS125" s="220"/>
      <c r="AAT125" s="220"/>
      <c r="AAU125" s="220"/>
      <c r="AAV125" s="220"/>
      <c r="AAW125" s="220"/>
      <c r="AAX125" s="220"/>
      <c r="AAY125" s="220"/>
      <c r="AAZ125" s="220"/>
      <c r="ABA125" s="220"/>
      <c r="ABB125" s="220"/>
      <c r="ABC125" s="220"/>
      <c r="ABD125" s="220"/>
      <c r="ABE125" s="220"/>
      <c r="ABF125" s="220"/>
      <c r="ABG125" s="220"/>
      <c r="ABH125" s="220"/>
      <c r="ABI125" s="220"/>
      <c r="ABJ125" s="220"/>
      <c r="ABK125" s="220"/>
      <c r="ABL125" s="220"/>
      <c r="ABM125" s="220"/>
      <c r="ABN125" s="220"/>
      <c r="ABO125" s="220"/>
      <c r="ABP125" s="220"/>
      <c r="ABQ125" s="220"/>
      <c r="ABR125" s="220"/>
      <c r="ABS125" s="220"/>
      <c r="ABT125" s="220"/>
      <c r="ABU125" s="220"/>
      <c r="ABV125" s="220"/>
      <c r="ABW125" s="220"/>
      <c r="ABX125" s="220"/>
      <c r="ABY125" s="220"/>
      <c r="ABZ125" s="220"/>
      <c r="ACA125" s="220"/>
      <c r="ACB125" s="220"/>
      <c r="ACC125" s="220"/>
      <c r="ACD125" s="220"/>
      <c r="ACE125" s="220"/>
      <c r="ACF125" s="220"/>
      <c r="ACG125" s="220"/>
      <c r="ACH125" s="220"/>
      <c r="ACI125" s="220"/>
      <c r="ACJ125" s="220"/>
      <c r="ACK125" s="220"/>
      <c r="ACL125" s="220"/>
      <c r="ACM125" s="220"/>
      <c r="ACN125" s="220"/>
      <c r="ACO125" s="220"/>
      <c r="ACP125" s="220"/>
      <c r="ACQ125" s="220"/>
      <c r="ACR125" s="220"/>
      <c r="ACS125" s="220"/>
      <c r="ACT125" s="220"/>
      <c r="ACU125" s="220"/>
      <c r="ACV125" s="220"/>
      <c r="ACW125" s="220"/>
      <c r="ACX125" s="220"/>
      <c r="ACY125" s="220"/>
      <c r="ACZ125" s="220"/>
      <c r="ADA125" s="220"/>
      <c r="ADB125" s="220"/>
      <c r="ADC125" s="220"/>
      <c r="ADD125" s="220"/>
      <c r="ADE125" s="220"/>
      <c r="ADF125" s="220"/>
      <c r="ADG125" s="220"/>
      <c r="ADH125" s="220"/>
      <c r="ADI125" s="220"/>
      <c r="ADJ125" s="220"/>
      <c r="ADK125" s="220"/>
      <c r="ADL125" s="220"/>
      <c r="ADM125" s="220"/>
      <c r="ADN125" s="220"/>
      <c r="ADO125" s="220"/>
      <c r="ADP125" s="220"/>
      <c r="ADQ125" s="220"/>
      <c r="ADR125" s="220"/>
      <c r="ADS125" s="220"/>
      <c r="ADT125" s="220"/>
      <c r="ADU125" s="220"/>
      <c r="ADV125" s="220"/>
      <c r="ADW125" s="220"/>
      <c r="ADX125" s="220"/>
      <c r="ADY125" s="220"/>
      <c r="ADZ125" s="220"/>
      <c r="AEA125" s="220"/>
      <c r="AEB125" s="220"/>
      <c r="AEC125" s="220"/>
      <c r="AED125" s="220"/>
      <c r="AEE125" s="220"/>
      <c r="AEF125" s="220"/>
      <c r="AEG125" s="220"/>
      <c r="AEH125" s="220"/>
      <c r="AEI125" s="220"/>
      <c r="AEJ125" s="220"/>
      <c r="AEK125" s="220"/>
      <c r="AEL125" s="220"/>
      <c r="AEM125" s="220"/>
      <c r="AEN125" s="220"/>
      <c r="AEO125" s="220"/>
      <c r="AEP125" s="220"/>
      <c r="AEQ125" s="220"/>
      <c r="AER125" s="220"/>
      <c r="AES125" s="220"/>
      <c r="AET125" s="220"/>
      <c r="AEU125" s="220"/>
      <c r="AEV125" s="220"/>
      <c r="AEW125" s="220"/>
      <c r="AEX125" s="220"/>
      <c r="AEY125" s="220"/>
      <c r="AEZ125" s="220"/>
      <c r="AFA125" s="220"/>
      <c r="AFB125" s="220"/>
      <c r="AFC125" s="220"/>
      <c r="AFD125" s="220"/>
      <c r="AFE125" s="220"/>
      <c r="AFF125" s="220"/>
      <c r="AFG125" s="220"/>
      <c r="AFH125" s="220"/>
      <c r="AFI125" s="220"/>
      <c r="AFJ125" s="220"/>
      <c r="AFK125" s="220"/>
      <c r="AFL125" s="220"/>
      <c r="AFM125" s="220"/>
      <c r="AFN125" s="220"/>
      <c r="AFO125" s="220"/>
      <c r="AFP125" s="220"/>
      <c r="AFQ125" s="220"/>
      <c r="AFR125" s="220"/>
      <c r="AFS125" s="220"/>
      <c r="AFT125" s="220"/>
      <c r="AFU125" s="220"/>
      <c r="AFV125" s="220"/>
      <c r="AFW125" s="220"/>
      <c r="AFX125" s="220"/>
      <c r="AFY125" s="220"/>
      <c r="AFZ125" s="220"/>
      <c r="AGA125" s="220"/>
      <c r="AGB125" s="220"/>
      <c r="AGC125" s="220"/>
      <c r="AGD125" s="220"/>
      <c r="AGE125" s="220"/>
      <c r="AGF125" s="220"/>
      <c r="AGG125" s="220"/>
      <c r="AGH125" s="220"/>
      <c r="AGI125" s="220"/>
      <c r="AGJ125" s="220"/>
      <c r="AGK125" s="220"/>
      <c r="AGL125" s="220"/>
      <c r="AGM125" s="220"/>
      <c r="AGN125" s="220"/>
      <c r="AGO125" s="220"/>
      <c r="AGP125" s="220"/>
      <c r="AGQ125" s="220"/>
      <c r="AGR125" s="220"/>
      <c r="AGS125" s="220"/>
      <c r="AGT125" s="220"/>
      <c r="AGU125" s="220"/>
      <c r="AGV125" s="220"/>
      <c r="AGW125" s="220"/>
      <c r="AGX125" s="220"/>
      <c r="AGY125" s="220"/>
      <c r="AGZ125" s="220"/>
      <c r="AHA125" s="220"/>
      <c r="AHB125" s="220"/>
      <c r="AHC125" s="220"/>
      <c r="AHD125" s="220"/>
      <c r="AHE125" s="220"/>
      <c r="AHF125" s="220"/>
      <c r="AHG125" s="220"/>
      <c r="AHH125" s="220"/>
      <c r="AHI125" s="220"/>
      <c r="AHJ125" s="220"/>
      <c r="AHK125" s="220"/>
      <c r="AHL125" s="220"/>
      <c r="AHM125" s="220"/>
      <c r="AHN125" s="220"/>
      <c r="AHO125" s="220"/>
      <c r="AHP125" s="220"/>
      <c r="AHQ125" s="220"/>
      <c r="AHR125" s="220"/>
      <c r="AHS125" s="220"/>
      <c r="AHT125" s="220"/>
      <c r="AHU125" s="220"/>
      <c r="AHV125" s="220"/>
      <c r="AHW125" s="220"/>
      <c r="AHX125" s="220"/>
      <c r="AHY125" s="220"/>
      <c r="AHZ125" s="220"/>
      <c r="AIA125" s="220"/>
      <c r="AIB125" s="220"/>
      <c r="AIC125" s="220"/>
      <c r="AID125" s="220"/>
      <c r="AIE125" s="220"/>
      <c r="AIF125" s="220"/>
      <c r="AIG125" s="220"/>
      <c r="AIH125" s="220"/>
      <c r="AII125" s="220"/>
      <c r="AIJ125" s="220"/>
      <c r="AIK125" s="220"/>
      <c r="AIL125" s="220"/>
      <c r="AIM125" s="220"/>
      <c r="AIN125" s="220"/>
      <c r="AIO125" s="220"/>
      <c r="AIP125" s="220"/>
      <c r="AIQ125" s="220"/>
      <c r="AIR125" s="220"/>
      <c r="AIS125" s="220"/>
      <c r="AIT125" s="220"/>
      <c r="AIU125" s="220"/>
      <c r="AIV125" s="220"/>
      <c r="AIW125" s="220"/>
      <c r="AIX125" s="220"/>
      <c r="AIY125" s="220"/>
      <c r="AIZ125" s="220"/>
      <c r="AJA125" s="220"/>
      <c r="AJB125" s="220"/>
      <c r="AJC125" s="220"/>
      <c r="AJD125" s="220"/>
      <c r="AJE125" s="220"/>
      <c r="AJF125" s="220"/>
      <c r="AJG125" s="220"/>
      <c r="AJH125" s="220"/>
      <c r="AJI125" s="220"/>
      <c r="AJJ125" s="220"/>
      <c r="AJK125" s="220"/>
      <c r="AJL125" s="220"/>
      <c r="AJM125" s="220"/>
      <c r="AJN125" s="220"/>
      <c r="AJO125" s="220"/>
      <c r="AJP125" s="220"/>
      <c r="AJQ125" s="220"/>
      <c r="AJR125" s="220"/>
      <c r="AJS125" s="220"/>
      <c r="AJT125" s="220"/>
      <c r="AJU125" s="220"/>
      <c r="AJV125" s="220"/>
      <c r="AJW125" s="220"/>
      <c r="AJX125" s="220"/>
      <c r="AJY125" s="220"/>
      <c r="AJZ125" s="220"/>
      <c r="AKA125" s="220"/>
      <c r="AKB125" s="220"/>
      <c r="AKC125" s="220"/>
      <c r="AKD125" s="220"/>
      <c r="AKE125" s="220"/>
      <c r="AKF125" s="220"/>
      <c r="AKG125" s="220"/>
      <c r="AKH125" s="220"/>
      <c r="AKI125" s="220"/>
      <c r="AKJ125" s="220"/>
      <c r="AKK125" s="220"/>
      <c r="AKL125" s="220"/>
      <c r="AKM125" s="220"/>
      <c r="AKN125" s="220"/>
      <c r="AKO125" s="220"/>
      <c r="AKP125" s="220"/>
      <c r="AKQ125" s="220"/>
      <c r="AKR125" s="220"/>
      <c r="AKS125" s="220"/>
      <c r="AKT125" s="220"/>
      <c r="AKU125" s="220"/>
      <c r="AKV125" s="220"/>
      <c r="AKW125" s="220"/>
      <c r="AKX125" s="220"/>
      <c r="AKY125" s="220"/>
      <c r="AKZ125" s="220"/>
      <c r="ALA125" s="220"/>
      <c r="ALB125" s="220"/>
      <c r="ALC125" s="220"/>
      <c r="ALD125" s="220"/>
      <c r="ALE125" s="220"/>
      <c r="ALF125" s="220"/>
      <c r="ALG125" s="220"/>
      <c r="ALH125" s="220"/>
      <c r="ALI125" s="220"/>
      <c r="ALJ125" s="220"/>
      <c r="ALK125" s="220"/>
      <c r="ALL125" s="220"/>
      <c r="ALM125" s="220"/>
      <c r="ALN125" s="220"/>
      <c r="ALO125" s="220"/>
      <c r="ALP125" s="220"/>
      <c r="ALQ125" s="220"/>
      <c r="ALR125" s="220"/>
      <c r="ALS125" s="220"/>
      <c r="ALT125" s="220"/>
      <c r="ALU125" s="220"/>
      <c r="ALV125" s="220"/>
      <c r="ALW125" s="220"/>
      <c r="ALX125" s="220"/>
      <c r="ALY125" s="220"/>
      <c r="ALZ125" s="220"/>
      <c r="AMA125" s="220"/>
      <c r="AMB125" s="220"/>
      <c r="AMC125" s="220"/>
      <c r="AMD125" s="220"/>
      <c r="AME125" s="220"/>
      <c r="AMF125" s="220"/>
      <c r="AMG125" s="220"/>
      <c r="AMH125" s="220"/>
      <c r="AMI125" s="220"/>
      <c r="AMJ125" s="220"/>
      <c r="AMK125" s="220"/>
      <c r="AML125" s="220"/>
      <c r="AMM125" s="220"/>
      <c r="AMN125" s="220"/>
      <c r="AMO125" s="220"/>
      <c r="AMP125" s="220"/>
      <c r="AMQ125" s="220"/>
      <c r="AMR125" s="220"/>
      <c r="AMS125" s="220"/>
      <c r="AMT125" s="220"/>
      <c r="AMU125" s="220"/>
      <c r="AMV125" s="220"/>
      <c r="AMW125" s="220"/>
      <c r="AMX125" s="220"/>
      <c r="AMY125" s="220"/>
      <c r="AMZ125" s="220"/>
      <c r="ANA125" s="220"/>
      <c r="ANB125" s="220"/>
      <c r="ANC125" s="220"/>
      <c r="AND125" s="220"/>
      <c r="ANE125" s="220"/>
      <c r="ANF125" s="220"/>
      <c r="ANG125" s="220"/>
      <c r="ANH125" s="220"/>
      <c r="ANI125" s="220"/>
      <c r="ANJ125" s="220"/>
      <c r="ANK125" s="220"/>
      <c r="ANL125" s="220"/>
      <c r="ANM125" s="220"/>
      <c r="ANN125" s="220"/>
      <c r="ANO125" s="220"/>
      <c r="ANP125" s="220"/>
      <c r="ANQ125" s="220"/>
      <c r="ANR125" s="220"/>
      <c r="ANS125" s="220"/>
      <c r="ANT125" s="220"/>
      <c r="ANU125" s="220"/>
      <c r="ANV125" s="220"/>
      <c r="ANW125" s="220"/>
      <c r="ANX125" s="220"/>
      <c r="ANY125" s="220"/>
      <c r="ANZ125" s="220"/>
      <c r="AOA125" s="220"/>
      <c r="AOB125" s="220"/>
      <c r="AOC125" s="220"/>
      <c r="AOD125" s="220"/>
      <c r="AOE125" s="220"/>
      <c r="AOF125" s="220"/>
      <c r="AOG125" s="220"/>
      <c r="AOH125" s="220"/>
      <c r="AOI125" s="220"/>
      <c r="AOJ125" s="220"/>
      <c r="AOK125" s="220"/>
      <c r="AOL125" s="220"/>
      <c r="AOM125" s="220"/>
      <c r="AON125" s="220"/>
      <c r="AOO125" s="220"/>
      <c r="AOP125" s="220"/>
      <c r="AOQ125" s="220"/>
      <c r="AOR125" s="220"/>
      <c r="AOS125" s="220"/>
      <c r="AOT125" s="220"/>
      <c r="AOU125" s="220"/>
      <c r="AOV125" s="220"/>
      <c r="AOW125" s="220"/>
      <c r="AOX125" s="220"/>
      <c r="AOY125" s="220"/>
      <c r="AOZ125" s="220"/>
      <c r="APA125" s="220"/>
      <c r="APB125" s="220"/>
      <c r="APC125" s="220"/>
      <c r="APD125" s="220"/>
      <c r="APE125" s="220"/>
      <c r="APF125" s="220"/>
      <c r="APG125" s="220"/>
      <c r="APH125" s="220"/>
      <c r="API125" s="220"/>
      <c r="APJ125" s="220"/>
      <c r="APK125" s="220"/>
      <c r="APL125" s="220"/>
      <c r="APM125" s="220"/>
      <c r="APN125" s="220"/>
      <c r="APO125" s="220"/>
      <c r="APP125" s="220"/>
      <c r="APQ125" s="220"/>
      <c r="APR125" s="220"/>
      <c r="APS125" s="220"/>
      <c r="APT125" s="220"/>
      <c r="APU125" s="220"/>
      <c r="APV125" s="220"/>
      <c r="APW125" s="220"/>
      <c r="APX125" s="220"/>
      <c r="APY125" s="220"/>
      <c r="APZ125" s="220"/>
      <c r="AQA125" s="220"/>
      <c r="AQB125" s="220"/>
      <c r="AQC125" s="220"/>
      <c r="AQD125" s="220"/>
      <c r="AQE125" s="220"/>
      <c r="AQF125" s="220"/>
      <c r="AQG125" s="220"/>
      <c r="AQH125" s="220"/>
      <c r="AQI125" s="220"/>
      <c r="AQJ125" s="220"/>
      <c r="AQK125" s="220"/>
      <c r="AQL125" s="220"/>
      <c r="AQM125" s="220"/>
      <c r="AQN125" s="220"/>
      <c r="AQO125" s="220"/>
      <c r="AQP125" s="220"/>
      <c r="AQQ125" s="220"/>
      <c r="AQR125" s="220"/>
      <c r="AQS125" s="220"/>
      <c r="AQT125" s="220"/>
      <c r="AQU125" s="220"/>
      <c r="AQV125" s="220"/>
      <c r="AQW125" s="220"/>
      <c r="AQX125" s="220"/>
      <c r="AQY125" s="220"/>
      <c r="AQZ125" s="220"/>
      <c r="ARA125" s="220"/>
      <c r="ARB125" s="220"/>
      <c r="ARC125" s="220"/>
      <c r="ARD125" s="220"/>
      <c r="ARE125" s="220"/>
      <c r="ARF125" s="220"/>
      <c r="ARG125" s="220"/>
      <c r="ARH125" s="220"/>
      <c r="ARI125" s="220"/>
      <c r="ARJ125" s="220"/>
      <c r="ARK125" s="220"/>
      <c r="ARL125" s="220"/>
      <c r="ARM125" s="220"/>
      <c r="ARN125" s="220"/>
      <c r="ARO125" s="220"/>
      <c r="ARP125" s="220"/>
      <c r="ARQ125" s="220"/>
      <c r="ARR125" s="220"/>
      <c r="ARS125" s="220"/>
      <c r="ART125" s="220"/>
      <c r="ARU125" s="220"/>
      <c r="ARV125" s="220"/>
      <c r="ARW125" s="220"/>
      <c r="ARX125" s="220"/>
      <c r="ARY125" s="220"/>
      <c r="ARZ125" s="220"/>
      <c r="ASA125" s="220"/>
      <c r="ASB125" s="220"/>
      <c r="ASC125" s="220"/>
      <c r="ASD125" s="220"/>
      <c r="ASE125" s="220"/>
      <c r="ASF125" s="220"/>
      <c r="ASG125" s="220"/>
      <c r="ASH125" s="220"/>
      <c r="ASI125" s="220"/>
      <c r="ASJ125" s="220"/>
      <c r="ASK125" s="220"/>
      <c r="ASL125" s="220"/>
      <c r="ASM125" s="220"/>
      <c r="ASN125" s="220"/>
      <c r="ASO125" s="220"/>
      <c r="ASP125" s="220"/>
      <c r="ASQ125" s="220"/>
      <c r="ASR125" s="220"/>
      <c r="ASS125" s="220"/>
      <c r="AST125" s="220"/>
      <c r="ASU125" s="220"/>
      <c r="ASV125" s="220"/>
      <c r="ASW125" s="220"/>
      <c r="ASX125" s="220"/>
      <c r="ASY125" s="220"/>
      <c r="ASZ125" s="220"/>
      <c r="ATA125" s="220"/>
      <c r="ATB125" s="220"/>
      <c r="ATC125" s="220"/>
      <c r="ATD125" s="220"/>
      <c r="ATE125" s="220"/>
      <c r="ATF125" s="220"/>
      <c r="ATG125" s="220"/>
      <c r="ATH125" s="220"/>
      <c r="ATI125" s="220"/>
    </row>
    <row r="126" spans="2:1205" s="391" customFormat="1" ht="12.75" x14ac:dyDescent="0.15">
      <c r="B126" s="1001"/>
      <c r="C126" s="983"/>
      <c r="D126" s="456"/>
      <c r="E126" s="456"/>
      <c r="F126" s="456"/>
      <c r="G126" s="456"/>
      <c r="H126" s="1006"/>
      <c r="I126" s="974"/>
      <c r="J126" s="382"/>
      <c r="K126" s="382"/>
      <c r="L126" s="382"/>
      <c r="M126" s="382"/>
      <c r="N126" s="963"/>
      <c r="O126" s="960"/>
      <c r="P126" s="382"/>
      <c r="Q126" s="382"/>
      <c r="R126" s="382"/>
      <c r="S126" s="382"/>
      <c r="T126" s="963"/>
      <c r="U126" s="960"/>
      <c r="V126" s="382"/>
      <c r="W126" s="382"/>
      <c r="X126" s="382"/>
      <c r="Y126" s="382"/>
      <c r="Z126" s="195" t="s">
        <v>217</v>
      </c>
      <c r="AA126" s="457">
        <v>0.05</v>
      </c>
      <c r="AB126" s="195" t="s">
        <v>218</v>
      </c>
      <c r="AC126" s="196">
        <v>0</v>
      </c>
      <c r="AD126" s="196">
        <v>1</v>
      </c>
      <c r="AE126" s="458"/>
      <c r="AF126" s="385"/>
      <c r="AG126" s="458">
        <v>1</v>
      </c>
      <c r="AH126" s="458"/>
      <c r="AI126" s="386"/>
      <c r="AJ126" s="458">
        <v>1</v>
      </c>
      <c r="AK126" s="458"/>
      <c r="AL126" s="386"/>
      <c r="AM126" s="458">
        <v>1</v>
      </c>
      <c r="AN126" s="458"/>
      <c r="AO126" s="386"/>
      <c r="AP126" s="387" t="s">
        <v>72</v>
      </c>
      <c r="AQ126" s="388"/>
      <c r="AR126" s="389"/>
      <c r="AS126" s="1047"/>
      <c r="AT126" s="1050"/>
      <c r="AU126" s="459"/>
      <c r="AV126" s="389"/>
      <c r="AW126" s="1047"/>
      <c r="AX126" s="1050"/>
      <c r="AY126" s="459"/>
      <c r="AZ126" s="389"/>
      <c r="BA126" s="1047"/>
      <c r="BB126" s="1050"/>
      <c r="BC126" s="459"/>
      <c r="BD126" s="389"/>
      <c r="BE126" s="1047"/>
      <c r="BF126" s="1050"/>
      <c r="BG126" s="459"/>
      <c r="BH126" s="389"/>
      <c r="BI126" s="1047"/>
      <c r="BJ126" s="1050"/>
      <c r="BK126" s="390"/>
      <c r="BL126" s="220"/>
      <c r="BM126" s="220"/>
      <c r="BN126" s="220"/>
      <c r="BO126" s="220"/>
      <c r="BP126" s="220"/>
      <c r="BQ126" s="220"/>
      <c r="BR126" s="220"/>
      <c r="BS126" s="220"/>
      <c r="BT126" s="220"/>
      <c r="BU126" s="220"/>
      <c r="BV126" s="220"/>
      <c r="BW126" s="220"/>
      <c r="BX126" s="220"/>
      <c r="BY126" s="220"/>
      <c r="BZ126" s="220"/>
      <c r="CA126" s="220"/>
      <c r="CB126" s="220"/>
      <c r="CC126" s="220"/>
      <c r="CD126" s="220"/>
      <c r="CE126" s="220"/>
      <c r="CF126" s="220"/>
      <c r="CG126" s="220"/>
      <c r="CH126" s="220"/>
      <c r="CI126" s="220"/>
      <c r="CJ126" s="220"/>
      <c r="CK126" s="220"/>
      <c r="CL126" s="220"/>
      <c r="CM126" s="220"/>
      <c r="CN126" s="220"/>
      <c r="CO126" s="220"/>
      <c r="CP126" s="220"/>
      <c r="CQ126" s="220"/>
      <c r="CR126" s="220"/>
      <c r="CS126" s="220"/>
      <c r="CT126" s="220"/>
      <c r="CU126" s="220"/>
      <c r="CV126" s="220"/>
      <c r="CW126" s="220"/>
      <c r="CX126" s="220"/>
      <c r="CY126" s="220"/>
      <c r="CZ126" s="220"/>
      <c r="DA126" s="220"/>
      <c r="DB126" s="220"/>
      <c r="DC126" s="220"/>
      <c r="DD126" s="220"/>
      <c r="DE126" s="220"/>
      <c r="DF126" s="220"/>
      <c r="DG126" s="220"/>
      <c r="DH126" s="220"/>
      <c r="DI126" s="220"/>
      <c r="DJ126" s="220"/>
      <c r="DK126" s="220"/>
      <c r="DL126" s="220"/>
      <c r="DM126" s="220"/>
      <c r="DN126" s="220"/>
      <c r="DO126" s="220"/>
      <c r="DP126" s="220"/>
      <c r="DQ126" s="220"/>
      <c r="DR126" s="220"/>
      <c r="DS126" s="220"/>
      <c r="DT126" s="220"/>
      <c r="DU126" s="220"/>
      <c r="DV126" s="220"/>
      <c r="DW126" s="220"/>
      <c r="DX126" s="220"/>
      <c r="DY126" s="220"/>
      <c r="DZ126" s="220"/>
      <c r="EA126" s="220"/>
      <c r="EB126" s="220"/>
      <c r="EC126" s="220"/>
      <c r="ED126" s="220"/>
      <c r="EE126" s="220"/>
      <c r="EF126" s="220"/>
      <c r="EG126" s="220"/>
      <c r="EH126" s="220"/>
      <c r="EI126" s="220"/>
      <c r="EJ126" s="220"/>
      <c r="EK126" s="220"/>
      <c r="EL126" s="220"/>
      <c r="EM126" s="220"/>
      <c r="EN126" s="220"/>
      <c r="EO126" s="220"/>
      <c r="EP126" s="220"/>
      <c r="EQ126" s="220"/>
      <c r="ER126" s="220"/>
      <c r="ES126" s="220"/>
      <c r="ET126" s="220"/>
      <c r="EU126" s="220"/>
      <c r="EV126" s="220"/>
      <c r="EW126" s="220"/>
      <c r="EX126" s="220"/>
      <c r="EY126" s="220"/>
      <c r="EZ126" s="220"/>
      <c r="FA126" s="220"/>
      <c r="FB126" s="220"/>
      <c r="FC126" s="220"/>
      <c r="FD126" s="220"/>
      <c r="FE126" s="220"/>
      <c r="FF126" s="220"/>
      <c r="FG126" s="220"/>
      <c r="FH126" s="220"/>
      <c r="FI126" s="220"/>
      <c r="FJ126" s="220"/>
      <c r="FK126" s="220"/>
      <c r="FL126" s="220"/>
      <c r="FM126" s="220"/>
      <c r="FN126" s="220"/>
      <c r="FO126" s="220"/>
      <c r="FP126" s="220"/>
      <c r="FQ126" s="220"/>
      <c r="FR126" s="220"/>
      <c r="FS126" s="220"/>
      <c r="FT126" s="220"/>
      <c r="FU126" s="220"/>
      <c r="FV126" s="220"/>
      <c r="FW126" s="220"/>
      <c r="FX126" s="220"/>
      <c r="FY126" s="220"/>
      <c r="FZ126" s="220"/>
      <c r="GA126" s="220"/>
      <c r="GB126" s="220"/>
      <c r="GC126" s="220"/>
      <c r="GD126" s="220"/>
      <c r="GE126" s="220"/>
      <c r="GF126" s="220"/>
      <c r="GG126" s="220"/>
      <c r="GH126" s="220"/>
      <c r="GI126" s="220"/>
      <c r="GJ126" s="220"/>
      <c r="GK126" s="220"/>
      <c r="GL126" s="220"/>
      <c r="GM126" s="220"/>
      <c r="GN126" s="220"/>
      <c r="GO126" s="220"/>
      <c r="GP126" s="220"/>
      <c r="GQ126" s="220"/>
      <c r="GR126" s="220"/>
      <c r="GS126" s="220"/>
      <c r="GT126" s="220"/>
      <c r="GU126" s="220"/>
      <c r="GV126" s="220"/>
      <c r="GW126" s="220"/>
      <c r="GX126" s="220"/>
      <c r="GY126" s="220"/>
      <c r="GZ126" s="220"/>
      <c r="HA126" s="220"/>
      <c r="HB126" s="220"/>
      <c r="HC126" s="220"/>
      <c r="HD126" s="220"/>
      <c r="HE126" s="220"/>
      <c r="HF126" s="220"/>
      <c r="HG126" s="220"/>
      <c r="HH126" s="220"/>
      <c r="HI126" s="220"/>
      <c r="HJ126" s="220"/>
      <c r="HK126" s="220"/>
      <c r="HL126" s="220"/>
      <c r="HM126" s="220"/>
      <c r="HN126" s="220"/>
      <c r="HO126" s="220"/>
      <c r="HP126" s="220"/>
      <c r="HQ126" s="220"/>
      <c r="HR126" s="220"/>
      <c r="HS126" s="220"/>
      <c r="HT126" s="220"/>
      <c r="HU126" s="220"/>
      <c r="HV126" s="220"/>
      <c r="HW126" s="220"/>
      <c r="HX126" s="220"/>
      <c r="HY126" s="220"/>
      <c r="HZ126" s="220"/>
      <c r="IA126" s="220"/>
      <c r="IB126" s="220"/>
      <c r="IC126" s="220"/>
      <c r="ID126" s="220"/>
      <c r="IE126" s="220"/>
      <c r="IF126" s="220"/>
      <c r="IG126" s="220"/>
      <c r="IH126" s="220"/>
      <c r="II126" s="220"/>
      <c r="IJ126" s="220"/>
      <c r="IK126" s="220"/>
      <c r="IL126" s="220"/>
      <c r="IM126" s="220"/>
      <c r="IN126" s="220"/>
      <c r="IO126" s="220"/>
      <c r="IP126" s="220"/>
      <c r="IQ126" s="220"/>
      <c r="IR126" s="220"/>
      <c r="IS126" s="220"/>
      <c r="IT126" s="220"/>
      <c r="IU126" s="220"/>
      <c r="IV126" s="220"/>
      <c r="IW126" s="220"/>
      <c r="IX126" s="220"/>
      <c r="IY126" s="220"/>
      <c r="IZ126" s="220"/>
      <c r="JA126" s="220"/>
      <c r="JB126" s="220"/>
      <c r="JC126" s="220"/>
      <c r="JD126" s="220"/>
      <c r="JE126" s="220"/>
      <c r="JF126" s="220"/>
      <c r="JG126" s="220"/>
      <c r="JH126" s="220"/>
      <c r="JI126" s="220"/>
      <c r="JJ126" s="220"/>
      <c r="JK126" s="220"/>
      <c r="JL126" s="220"/>
      <c r="JM126" s="220"/>
      <c r="JN126" s="220"/>
      <c r="JO126" s="220"/>
      <c r="JP126" s="220"/>
      <c r="JQ126" s="220"/>
      <c r="JR126" s="220"/>
      <c r="JS126" s="220"/>
      <c r="JT126" s="220"/>
      <c r="JU126" s="220"/>
      <c r="JV126" s="220"/>
      <c r="JW126" s="220"/>
      <c r="JX126" s="220"/>
      <c r="JY126" s="220"/>
      <c r="JZ126" s="220"/>
      <c r="KA126" s="220"/>
      <c r="KB126" s="220"/>
      <c r="KC126" s="220"/>
      <c r="KD126" s="220"/>
      <c r="KE126" s="220"/>
      <c r="KF126" s="220"/>
      <c r="KG126" s="220"/>
      <c r="KH126" s="220"/>
      <c r="KI126" s="220"/>
      <c r="KJ126" s="220"/>
      <c r="KK126" s="220"/>
      <c r="KL126" s="220"/>
      <c r="KM126" s="220"/>
      <c r="KN126" s="220"/>
      <c r="KO126" s="220"/>
      <c r="KP126" s="220"/>
      <c r="KQ126" s="220"/>
      <c r="KR126" s="220"/>
      <c r="KS126" s="220"/>
      <c r="KT126" s="220"/>
      <c r="KU126" s="220"/>
      <c r="KV126" s="220"/>
      <c r="KW126" s="220"/>
      <c r="KX126" s="220"/>
      <c r="KY126" s="220"/>
      <c r="KZ126" s="220"/>
      <c r="LA126" s="220"/>
      <c r="LB126" s="220"/>
      <c r="LC126" s="220"/>
      <c r="LD126" s="220"/>
      <c r="LE126" s="220"/>
      <c r="LF126" s="220"/>
      <c r="LG126" s="220"/>
      <c r="LH126" s="220"/>
      <c r="LI126" s="220"/>
      <c r="LJ126" s="220"/>
      <c r="LK126" s="220"/>
      <c r="LL126" s="220"/>
      <c r="LM126" s="220"/>
      <c r="LN126" s="220"/>
      <c r="LO126" s="220"/>
      <c r="LP126" s="220"/>
      <c r="LQ126" s="220"/>
      <c r="LR126" s="220"/>
      <c r="LS126" s="220"/>
      <c r="LT126" s="220"/>
      <c r="LU126" s="220"/>
      <c r="LV126" s="220"/>
      <c r="LW126" s="220"/>
      <c r="LX126" s="220"/>
      <c r="LY126" s="220"/>
      <c r="LZ126" s="220"/>
      <c r="MA126" s="220"/>
      <c r="MB126" s="220"/>
      <c r="MC126" s="220"/>
      <c r="MD126" s="220"/>
      <c r="ME126" s="220"/>
      <c r="MF126" s="220"/>
      <c r="MG126" s="220"/>
      <c r="MH126" s="220"/>
      <c r="MI126" s="220"/>
      <c r="MJ126" s="220"/>
      <c r="MK126" s="220"/>
      <c r="ML126" s="220"/>
      <c r="MM126" s="220"/>
      <c r="MN126" s="220"/>
      <c r="MO126" s="220"/>
      <c r="MP126" s="220"/>
      <c r="MQ126" s="220"/>
      <c r="MR126" s="220"/>
      <c r="MS126" s="220"/>
      <c r="MT126" s="220"/>
      <c r="MU126" s="220"/>
      <c r="MV126" s="220"/>
      <c r="MW126" s="220"/>
      <c r="MX126" s="220"/>
      <c r="MY126" s="220"/>
      <c r="MZ126" s="220"/>
      <c r="NA126" s="220"/>
      <c r="NB126" s="220"/>
      <c r="NC126" s="220"/>
      <c r="ND126" s="220"/>
      <c r="NE126" s="220"/>
      <c r="NF126" s="220"/>
      <c r="NG126" s="220"/>
      <c r="NH126" s="220"/>
      <c r="NI126" s="220"/>
      <c r="NJ126" s="220"/>
      <c r="NK126" s="220"/>
      <c r="NL126" s="220"/>
      <c r="NM126" s="220"/>
      <c r="NN126" s="220"/>
      <c r="NO126" s="220"/>
      <c r="NP126" s="220"/>
      <c r="NQ126" s="220"/>
      <c r="NR126" s="220"/>
      <c r="NS126" s="220"/>
      <c r="NT126" s="220"/>
      <c r="NU126" s="220"/>
      <c r="NV126" s="220"/>
      <c r="NW126" s="220"/>
      <c r="NX126" s="220"/>
      <c r="NY126" s="220"/>
      <c r="NZ126" s="220"/>
      <c r="OA126" s="220"/>
      <c r="OB126" s="220"/>
      <c r="OC126" s="220"/>
      <c r="OD126" s="220"/>
      <c r="OE126" s="220"/>
      <c r="OF126" s="220"/>
      <c r="OG126" s="220"/>
      <c r="OH126" s="220"/>
      <c r="OI126" s="220"/>
      <c r="OJ126" s="220"/>
      <c r="OK126" s="220"/>
      <c r="OL126" s="220"/>
      <c r="OM126" s="220"/>
      <c r="ON126" s="220"/>
      <c r="OO126" s="220"/>
      <c r="OP126" s="220"/>
      <c r="OQ126" s="220"/>
      <c r="OR126" s="220"/>
      <c r="OS126" s="220"/>
      <c r="OT126" s="220"/>
      <c r="OU126" s="220"/>
      <c r="OV126" s="220"/>
      <c r="OW126" s="220"/>
      <c r="OX126" s="220"/>
      <c r="OY126" s="220"/>
      <c r="OZ126" s="220"/>
      <c r="PA126" s="220"/>
      <c r="PB126" s="220"/>
      <c r="PC126" s="220"/>
      <c r="PD126" s="220"/>
      <c r="PE126" s="220"/>
      <c r="PF126" s="220"/>
      <c r="PG126" s="220"/>
      <c r="PH126" s="220"/>
      <c r="PI126" s="220"/>
      <c r="PJ126" s="220"/>
      <c r="PK126" s="220"/>
      <c r="PL126" s="220"/>
      <c r="PM126" s="220"/>
      <c r="PN126" s="220"/>
      <c r="PO126" s="220"/>
      <c r="PP126" s="220"/>
      <c r="PQ126" s="220"/>
      <c r="PR126" s="220"/>
      <c r="PS126" s="220"/>
      <c r="PT126" s="220"/>
      <c r="PU126" s="220"/>
      <c r="PV126" s="220"/>
      <c r="PW126" s="220"/>
      <c r="PX126" s="220"/>
      <c r="PY126" s="220"/>
      <c r="PZ126" s="220"/>
      <c r="QA126" s="220"/>
      <c r="QB126" s="220"/>
      <c r="QC126" s="220"/>
      <c r="QD126" s="220"/>
      <c r="QE126" s="220"/>
      <c r="QF126" s="220"/>
      <c r="QG126" s="220"/>
      <c r="QH126" s="220"/>
      <c r="QI126" s="220"/>
      <c r="QJ126" s="220"/>
      <c r="QK126" s="220"/>
      <c r="QL126" s="220"/>
      <c r="QM126" s="220"/>
      <c r="QN126" s="220"/>
      <c r="QO126" s="220"/>
      <c r="QP126" s="220"/>
      <c r="QQ126" s="220"/>
      <c r="QR126" s="220"/>
      <c r="QS126" s="220"/>
      <c r="QT126" s="220"/>
      <c r="QU126" s="220"/>
      <c r="QV126" s="220"/>
      <c r="QW126" s="220"/>
      <c r="QX126" s="220"/>
      <c r="QY126" s="220"/>
      <c r="QZ126" s="220"/>
      <c r="RA126" s="220"/>
      <c r="RB126" s="220"/>
      <c r="RC126" s="220"/>
      <c r="RD126" s="220"/>
      <c r="RE126" s="220"/>
      <c r="RF126" s="220"/>
      <c r="RG126" s="220"/>
      <c r="RH126" s="220"/>
      <c r="RI126" s="220"/>
      <c r="RJ126" s="220"/>
      <c r="RK126" s="220"/>
      <c r="RL126" s="220"/>
      <c r="RM126" s="220"/>
      <c r="RN126" s="220"/>
      <c r="RO126" s="220"/>
      <c r="RP126" s="220"/>
      <c r="RQ126" s="220"/>
      <c r="RR126" s="220"/>
      <c r="RS126" s="220"/>
      <c r="RT126" s="220"/>
      <c r="RU126" s="220"/>
      <c r="RV126" s="220"/>
      <c r="RW126" s="220"/>
      <c r="RX126" s="220"/>
      <c r="RY126" s="220"/>
      <c r="RZ126" s="220"/>
      <c r="SA126" s="220"/>
      <c r="SB126" s="220"/>
      <c r="SC126" s="220"/>
      <c r="SD126" s="220"/>
      <c r="SE126" s="220"/>
      <c r="SF126" s="220"/>
      <c r="SG126" s="220"/>
      <c r="SH126" s="220"/>
      <c r="SI126" s="220"/>
      <c r="SJ126" s="220"/>
      <c r="SK126" s="220"/>
      <c r="SL126" s="220"/>
      <c r="SM126" s="220"/>
      <c r="SN126" s="220"/>
      <c r="SO126" s="220"/>
      <c r="SP126" s="220"/>
      <c r="SQ126" s="220"/>
      <c r="SR126" s="220"/>
      <c r="SS126" s="220"/>
      <c r="ST126" s="220"/>
      <c r="SU126" s="220"/>
      <c r="SV126" s="220"/>
      <c r="SW126" s="220"/>
      <c r="SX126" s="220"/>
      <c r="SY126" s="220"/>
      <c r="SZ126" s="220"/>
      <c r="TA126" s="220"/>
      <c r="TB126" s="220"/>
      <c r="TC126" s="220"/>
      <c r="TD126" s="220"/>
      <c r="TE126" s="220"/>
      <c r="TF126" s="220"/>
      <c r="TG126" s="220"/>
      <c r="TH126" s="220"/>
      <c r="TI126" s="220"/>
      <c r="TJ126" s="220"/>
      <c r="TK126" s="220"/>
      <c r="TL126" s="220"/>
      <c r="TM126" s="220"/>
      <c r="TN126" s="220"/>
      <c r="TO126" s="220"/>
      <c r="TP126" s="220"/>
      <c r="TQ126" s="220"/>
      <c r="TR126" s="220"/>
      <c r="TS126" s="220"/>
      <c r="TT126" s="220"/>
      <c r="TU126" s="220"/>
      <c r="TV126" s="220"/>
      <c r="TW126" s="220"/>
      <c r="TX126" s="220"/>
      <c r="TY126" s="220"/>
      <c r="TZ126" s="220"/>
      <c r="UA126" s="220"/>
      <c r="UB126" s="220"/>
      <c r="UC126" s="220"/>
      <c r="UD126" s="220"/>
      <c r="UE126" s="220"/>
      <c r="UF126" s="220"/>
      <c r="UG126" s="220"/>
      <c r="UH126" s="220"/>
      <c r="UI126" s="220"/>
      <c r="UJ126" s="220"/>
      <c r="UK126" s="220"/>
      <c r="UL126" s="220"/>
      <c r="UM126" s="220"/>
      <c r="UN126" s="220"/>
      <c r="UO126" s="220"/>
      <c r="UP126" s="220"/>
      <c r="UQ126" s="220"/>
      <c r="UR126" s="220"/>
      <c r="US126" s="220"/>
      <c r="UT126" s="220"/>
      <c r="UU126" s="220"/>
      <c r="UV126" s="220"/>
      <c r="UW126" s="220"/>
      <c r="UX126" s="220"/>
      <c r="UY126" s="220"/>
      <c r="UZ126" s="220"/>
      <c r="VA126" s="220"/>
      <c r="VB126" s="220"/>
      <c r="VC126" s="220"/>
      <c r="VD126" s="220"/>
      <c r="VE126" s="220"/>
      <c r="VF126" s="220"/>
      <c r="VG126" s="220"/>
      <c r="VH126" s="220"/>
      <c r="VI126" s="220"/>
      <c r="VJ126" s="220"/>
      <c r="VK126" s="220"/>
      <c r="VL126" s="220"/>
      <c r="VM126" s="220"/>
      <c r="VN126" s="220"/>
      <c r="VO126" s="220"/>
      <c r="VP126" s="220"/>
      <c r="VQ126" s="220"/>
      <c r="VR126" s="220"/>
      <c r="VS126" s="220"/>
      <c r="VT126" s="220"/>
      <c r="VU126" s="220"/>
      <c r="VV126" s="220"/>
      <c r="VW126" s="220"/>
      <c r="VX126" s="220"/>
      <c r="VY126" s="220"/>
      <c r="VZ126" s="220"/>
      <c r="WA126" s="220"/>
      <c r="WB126" s="220"/>
      <c r="WC126" s="220"/>
      <c r="WD126" s="220"/>
      <c r="WE126" s="220"/>
      <c r="WF126" s="220"/>
      <c r="WG126" s="220"/>
      <c r="WH126" s="220"/>
      <c r="WI126" s="220"/>
      <c r="WJ126" s="220"/>
      <c r="WK126" s="220"/>
      <c r="WL126" s="220"/>
      <c r="WM126" s="220"/>
      <c r="WN126" s="220"/>
      <c r="WO126" s="220"/>
      <c r="WP126" s="220"/>
      <c r="WQ126" s="220"/>
      <c r="WR126" s="220"/>
      <c r="WS126" s="220"/>
      <c r="WT126" s="220"/>
      <c r="WU126" s="220"/>
      <c r="WV126" s="220"/>
      <c r="WW126" s="220"/>
      <c r="WX126" s="220"/>
      <c r="WY126" s="220"/>
      <c r="WZ126" s="220"/>
      <c r="XA126" s="220"/>
      <c r="XB126" s="220"/>
      <c r="XC126" s="220"/>
      <c r="XD126" s="220"/>
      <c r="XE126" s="220"/>
      <c r="XF126" s="220"/>
      <c r="XG126" s="220"/>
      <c r="XH126" s="220"/>
      <c r="XI126" s="220"/>
      <c r="XJ126" s="220"/>
      <c r="XK126" s="220"/>
      <c r="XL126" s="220"/>
      <c r="XM126" s="220"/>
      <c r="XN126" s="220"/>
      <c r="XO126" s="220"/>
      <c r="XP126" s="220"/>
      <c r="XQ126" s="220"/>
      <c r="XR126" s="220"/>
      <c r="XS126" s="220"/>
      <c r="XT126" s="220"/>
      <c r="XU126" s="220"/>
      <c r="XV126" s="220"/>
      <c r="XW126" s="220"/>
      <c r="XX126" s="220"/>
      <c r="XY126" s="220"/>
      <c r="XZ126" s="220"/>
      <c r="YA126" s="220"/>
      <c r="YB126" s="220"/>
      <c r="YC126" s="220"/>
      <c r="YD126" s="220"/>
      <c r="YE126" s="220"/>
      <c r="YF126" s="220"/>
      <c r="YG126" s="220"/>
      <c r="YH126" s="220"/>
      <c r="YI126" s="220"/>
      <c r="YJ126" s="220"/>
      <c r="YK126" s="220"/>
      <c r="YL126" s="220"/>
      <c r="YM126" s="220"/>
      <c r="YN126" s="220"/>
      <c r="YO126" s="220"/>
      <c r="YP126" s="220"/>
      <c r="YQ126" s="220"/>
      <c r="YR126" s="220"/>
      <c r="YS126" s="220"/>
      <c r="YT126" s="220"/>
      <c r="YU126" s="220"/>
      <c r="YV126" s="220"/>
      <c r="YW126" s="220"/>
      <c r="YX126" s="220"/>
      <c r="YY126" s="220"/>
      <c r="YZ126" s="220"/>
      <c r="ZA126" s="220"/>
      <c r="ZB126" s="220"/>
      <c r="ZC126" s="220"/>
      <c r="ZD126" s="220"/>
      <c r="ZE126" s="220"/>
      <c r="ZF126" s="220"/>
      <c r="ZG126" s="220"/>
      <c r="ZH126" s="220"/>
      <c r="ZI126" s="220"/>
      <c r="ZJ126" s="220"/>
      <c r="ZK126" s="220"/>
      <c r="ZL126" s="220"/>
      <c r="ZM126" s="220"/>
      <c r="ZN126" s="220"/>
      <c r="ZO126" s="220"/>
      <c r="ZP126" s="220"/>
      <c r="ZQ126" s="220"/>
      <c r="ZR126" s="220"/>
      <c r="ZS126" s="220"/>
      <c r="ZT126" s="220"/>
      <c r="ZU126" s="220"/>
      <c r="ZV126" s="220"/>
      <c r="ZW126" s="220"/>
      <c r="ZX126" s="220"/>
      <c r="ZY126" s="220"/>
      <c r="ZZ126" s="220"/>
      <c r="AAA126" s="220"/>
      <c r="AAB126" s="220"/>
      <c r="AAC126" s="220"/>
      <c r="AAD126" s="220"/>
      <c r="AAE126" s="220"/>
      <c r="AAF126" s="220"/>
      <c r="AAG126" s="220"/>
      <c r="AAH126" s="220"/>
      <c r="AAI126" s="220"/>
      <c r="AAJ126" s="220"/>
      <c r="AAK126" s="220"/>
      <c r="AAL126" s="220"/>
      <c r="AAM126" s="220"/>
      <c r="AAN126" s="220"/>
      <c r="AAO126" s="220"/>
      <c r="AAP126" s="220"/>
      <c r="AAQ126" s="220"/>
      <c r="AAR126" s="220"/>
      <c r="AAS126" s="220"/>
      <c r="AAT126" s="220"/>
      <c r="AAU126" s="220"/>
      <c r="AAV126" s="220"/>
      <c r="AAW126" s="220"/>
      <c r="AAX126" s="220"/>
      <c r="AAY126" s="220"/>
      <c r="AAZ126" s="220"/>
      <c r="ABA126" s="220"/>
      <c r="ABB126" s="220"/>
      <c r="ABC126" s="220"/>
      <c r="ABD126" s="220"/>
      <c r="ABE126" s="220"/>
      <c r="ABF126" s="220"/>
      <c r="ABG126" s="220"/>
      <c r="ABH126" s="220"/>
      <c r="ABI126" s="220"/>
      <c r="ABJ126" s="220"/>
      <c r="ABK126" s="220"/>
      <c r="ABL126" s="220"/>
      <c r="ABM126" s="220"/>
      <c r="ABN126" s="220"/>
      <c r="ABO126" s="220"/>
      <c r="ABP126" s="220"/>
      <c r="ABQ126" s="220"/>
      <c r="ABR126" s="220"/>
      <c r="ABS126" s="220"/>
      <c r="ABT126" s="220"/>
      <c r="ABU126" s="220"/>
      <c r="ABV126" s="220"/>
      <c r="ABW126" s="220"/>
      <c r="ABX126" s="220"/>
      <c r="ABY126" s="220"/>
      <c r="ABZ126" s="220"/>
      <c r="ACA126" s="220"/>
      <c r="ACB126" s="220"/>
      <c r="ACC126" s="220"/>
      <c r="ACD126" s="220"/>
      <c r="ACE126" s="220"/>
      <c r="ACF126" s="220"/>
      <c r="ACG126" s="220"/>
      <c r="ACH126" s="220"/>
      <c r="ACI126" s="220"/>
      <c r="ACJ126" s="220"/>
      <c r="ACK126" s="220"/>
      <c r="ACL126" s="220"/>
      <c r="ACM126" s="220"/>
      <c r="ACN126" s="220"/>
      <c r="ACO126" s="220"/>
      <c r="ACP126" s="220"/>
      <c r="ACQ126" s="220"/>
      <c r="ACR126" s="220"/>
      <c r="ACS126" s="220"/>
      <c r="ACT126" s="220"/>
      <c r="ACU126" s="220"/>
      <c r="ACV126" s="220"/>
      <c r="ACW126" s="220"/>
      <c r="ACX126" s="220"/>
      <c r="ACY126" s="220"/>
      <c r="ACZ126" s="220"/>
      <c r="ADA126" s="220"/>
      <c r="ADB126" s="220"/>
      <c r="ADC126" s="220"/>
      <c r="ADD126" s="220"/>
      <c r="ADE126" s="220"/>
      <c r="ADF126" s="220"/>
      <c r="ADG126" s="220"/>
      <c r="ADH126" s="220"/>
      <c r="ADI126" s="220"/>
      <c r="ADJ126" s="220"/>
      <c r="ADK126" s="220"/>
      <c r="ADL126" s="220"/>
      <c r="ADM126" s="220"/>
      <c r="ADN126" s="220"/>
      <c r="ADO126" s="220"/>
      <c r="ADP126" s="220"/>
      <c r="ADQ126" s="220"/>
      <c r="ADR126" s="220"/>
      <c r="ADS126" s="220"/>
      <c r="ADT126" s="220"/>
      <c r="ADU126" s="220"/>
      <c r="ADV126" s="220"/>
      <c r="ADW126" s="220"/>
      <c r="ADX126" s="220"/>
      <c r="ADY126" s="220"/>
      <c r="ADZ126" s="220"/>
      <c r="AEA126" s="220"/>
      <c r="AEB126" s="220"/>
      <c r="AEC126" s="220"/>
      <c r="AED126" s="220"/>
      <c r="AEE126" s="220"/>
      <c r="AEF126" s="220"/>
      <c r="AEG126" s="220"/>
      <c r="AEH126" s="220"/>
      <c r="AEI126" s="220"/>
      <c r="AEJ126" s="220"/>
      <c r="AEK126" s="220"/>
      <c r="AEL126" s="220"/>
      <c r="AEM126" s="220"/>
      <c r="AEN126" s="220"/>
      <c r="AEO126" s="220"/>
      <c r="AEP126" s="220"/>
      <c r="AEQ126" s="220"/>
      <c r="AER126" s="220"/>
      <c r="AES126" s="220"/>
      <c r="AET126" s="220"/>
      <c r="AEU126" s="220"/>
      <c r="AEV126" s="220"/>
      <c r="AEW126" s="220"/>
      <c r="AEX126" s="220"/>
      <c r="AEY126" s="220"/>
      <c r="AEZ126" s="220"/>
      <c r="AFA126" s="220"/>
      <c r="AFB126" s="220"/>
      <c r="AFC126" s="220"/>
      <c r="AFD126" s="220"/>
      <c r="AFE126" s="220"/>
      <c r="AFF126" s="220"/>
      <c r="AFG126" s="220"/>
      <c r="AFH126" s="220"/>
      <c r="AFI126" s="220"/>
      <c r="AFJ126" s="220"/>
      <c r="AFK126" s="220"/>
      <c r="AFL126" s="220"/>
      <c r="AFM126" s="220"/>
      <c r="AFN126" s="220"/>
      <c r="AFO126" s="220"/>
      <c r="AFP126" s="220"/>
      <c r="AFQ126" s="220"/>
      <c r="AFR126" s="220"/>
      <c r="AFS126" s="220"/>
      <c r="AFT126" s="220"/>
      <c r="AFU126" s="220"/>
      <c r="AFV126" s="220"/>
      <c r="AFW126" s="220"/>
      <c r="AFX126" s="220"/>
      <c r="AFY126" s="220"/>
      <c r="AFZ126" s="220"/>
      <c r="AGA126" s="220"/>
      <c r="AGB126" s="220"/>
      <c r="AGC126" s="220"/>
      <c r="AGD126" s="220"/>
      <c r="AGE126" s="220"/>
      <c r="AGF126" s="220"/>
      <c r="AGG126" s="220"/>
      <c r="AGH126" s="220"/>
      <c r="AGI126" s="220"/>
      <c r="AGJ126" s="220"/>
      <c r="AGK126" s="220"/>
      <c r="AGL126" s="220"/>
      <c r="AGM126" s="220"/>
      <c r="AGN126" s="220"/>
      <c r="AGO126" s="220"/>
      <c r="AGP126" s="220"/>
      <c r="AGQ126" s="220"/>
      <c r="AGR126" s="220"/>
      <c r="AGS126" s="220"/>
      <c r="AGT126" s="220"/>
      <c r="AGU126" s="220"/>
      <c r="AGV126" s="220"/>
      <c r="AGW126" s="220"/>
      <c r="AGX126" s="220"/>
      <c r="AGY126" s="220"/>
      <c r="AGZ126" s="220"/>
      <c r="AHA126" s="220"/>
      <c r="AHB126" s="220"/>
      <c r="AHC126" s="220"/>
      <c r="AHD126" s="220"/>
      <c r="AHE126" s="220"/>
      <c r="AHF126" s="220"/>
      <c r="AHG126" s="220"/>
      <c r="AHH126" s="220"/>
      <c r="AHI126" s="220"/>
      <c r="AHJ126" s="220"/>
      <c r="AHK126" s="220"/>
      <c r="AHL126" s="220"/>
      <c r="AHM126" s="220"/>
      <c r="AHN126" s="220"/>
      <c r="AHO126" s="220"/>
      <c r="AHP126" s="220"/>
      <c r="AHQ126" s="220"/>
      <c r="AHR126" s="220"/>
      <c r="AHS126" s="220"/>
      <c r="AHT126" s="220"/>
      <c r="AHU126" s="220"/>
      <c r="AHV126" s="220"/>
      <c r="AHW126" s="220"/>
      <c r="AHX126" s="220"/>
      <c r="AHY126" s="220"/>
      <c r="AHZ126" s="220"/>
      <c r="AIA126" s="220"/>
      <c r="AIB126" s="220"/>
      <c r="AIC126" s="220"/>
      <c r="AID126" s="220"/>
      <c r="AIE126" s="220"/>
      <c r="AIF126" s="220"/>
      <c r="AIG126" s="220"/>
      <c r="AIH126" s="220"/>
      <c r="AII126" s="220"/>
      <c r="AIJ126" s="220"/>
      <c r="AIK126" s="220"/>
      <c r="AIL126" s="220"/>
      <c r="AIM126" s="220"/>
      <c r="AIN126" s="220"/>
      <c r="AIO126" s="220"/>
      <c r="AIP126" s="220"/>
      <c r="AIQ126" s="220"/>
      <c r="AIR126" s="220"/>
      <c r="AIS126" s="220"/>
      <c r="AIT126" s="220"/>
      <c r="AIU126" s="220"/>
      <c r="AIV126" s="220"/>
      <c r="AIW126" s="220"/>
      <c r="AIX126" s="220"/>
      <c r="AIY126" s="220"/>
      <c r="AIZ126" s="220"/>
      <c r="AJA126" s="220"/>
      <c r="AJB126" s="220"/>
      <c r="AJC126" s="220"/>
      <c r="AJD126" s="220"/>
      <c r="AJE126" s="220"/>
      <c r="AJF126" s="220"/>
      <c r="AJG126" s="220"/>
      <c r="AJH126" s="220"/>
      <c r="AJI126" s="220"/>
      <c r="AJJ126" s="220"/>
      <c r="AJK126" s="220"/>
      <c r="AJL126" s="220"/>
      <c r="AJM126" s="220"/>
      <c r="AJN126" s="220"/>
      <c r="AJO126" s="220"/>
      <c r="AJP126" s="220"/>
      <c r="AJQ126" s="220"/>
      <c r="AJR126" s="220"/>
      <c r="AJS126" s="220"/>
      <c r="AJT126" s="220"/>
      <c r="AJU126" s="220"/>
      <c r="AJV126" s="220"/>
      <c r="AJW126" s="220"/>
      <c r="AJX126" s="220"/>
      <c r="AJY126" s="220"/>
      <c r="AJZ126" s="220"/>
      <c r="AKA126" s="220"/>
      <c r="AKB126" s="220"/>
      <c r="AKC126" s="220"/>
      <c r="AKD126" s="220"/>
      <c r="AKE126" s="220"/>
      <c r="AKF126" s="220"/>
      <c r="AKG126" s="220"/>
      <c r="AKH126" s="220"/>
      <c r="AKI126" s="220"/>
      <c r="AKJ126" s="220"/>
      <c r="AKK126" s="220"/>
      <c r="AKL126" s="220"/>
      <c r="AKM126" s="220"/>
      <c r="AKN126" s="220"/>
      <c r="AKO126" s="220"/>
      <c r="AKP126" s="220"/>
      <c r="AKQ126" s="220"/>
      <c r="AKR126" s="220"/>
      <c r="AKS126" s="220"/>
      <c r="AKT126" s="220"/>
      <c r="AKU126" s="220"/>
      <c r="AKV126" s="220"/>
      <c r="AKW126" s="220"/>
      <c r="AKX126" s="220"/>
      <c r="AKY126" s="220"/>
      <c r="AKZ126" s="220"/>
      <c r="ALA126" s="220"/>
      <c r="ALB126" s="220"/>
      <c r="ALC126" s="220"/>
      <c r="ALD126" s="220"/>
      <c r="ALE126" s="220"/>
      <c r="ALF126" s="220"/>
      <c r="ALG126" s="220"/>
      <c r="ALH126" s="220"/>
      <c r="ALI126" s="220"/>
      <c r="ALJ126" s="220"/>
      <c r="ALK126" s="220"/>
      <c r="ALL126" s="220"/>
      <c r="ALM126" s="220"/>
      <c r="ALN126" s="220"/>
      <c r="ALO126" s="220"/>
      <c r="ALP126" s="220"/>
      <c r="ALQ126" s="220"/>
      <c r="ALR126" s="220"/>
      <c r="ALS126" s="220"/>
      <c r="ALT126" s="220"/>
      <c r="ALU126" s="220"/>
      <c r="ALV126" s="220"/>
      <c r="ALW126" s="220"/>
      <c r="ALX126" s="220"/>
      <c r="ALY126" s="220"/>
      <c r="ALZ126" s="220"/>
      <c r="AMA126" s="220"/>
      <c r="AMB126" s="220"/>
      <c r="AMC126" s="220"/>
      <c r="AMD126" s="220"/>
      <c r="AME126" s="220"/>
      <c r="AMF126" s="220"/>
      <c r="AMG126" s="220"/>
      <c r="AMH126" s="220"/>
      <c r="AMI126" s="220"/>
      <c r="AMJ126" s="220"/>
      <c r="AMK126" s="220"/>
      <c r="AML126" s="220"/>
      <c r="AMM126" s="220"/>
      <c r="AMN126" s="220"/>
      <c r="AMO126" s="220"/>
      <c r="AMP126" s="220"/>
      <c r="AMQ126" s="220"/>
      <c r="AMR126" s="220"/>
      <c r="AMS126" s="220"/>
      <c r="AMT126" s="220"/>
      <c r="AMU126" s="220"/>
      <c r="AMV126" s="220"/>
      <c r="AMW126" s="220"/>
      <c r="AMX126" s="220"/>
      <c r="AMY126" s="220"/>
      <c r="AMZ126" s="220"/>
      <c r="ANA126" s="220"/>
      <c r="ANB126" s="220"/>
      <c r="ANC126" s="220"/>
      <c r="AND126" s="220"/>
      <c r="ANE126" s="220"/>
      <c r="ANF126" s="220"/>
      <c r="ANG126" s="220"/>
      <c r="ANH126" s="220"/>
      <c r="ANI126" s="220"/>
      <c r="ANJ126" s="220"/>
      <c r="ANK126" s="220"/>
      <c r="ANL126" s="220"/>
      <c r="ANM126" s="220"/>
      <c r="ANN126" s="220"/>
      <c r="ANO126" s="220"/>
      <c r="ANP126" s="220"/>
      <c r="ANQ126" s="220"/>
      <c r="ANR126" s="220"/>
      <c r="ANS126" s="220"/>
      <c r="ANT126" s="220"/>
      <c r="ANU126" s="220"/>
      <c r="ANV126" s="220"/>
      <c r="ANW126" s="220"/>
      <c r="ANX126" s="220"/>
      <c r="ANY126" s="220"/>
      <c r="ANZ126" s="220"/>
      <c r="AOA126" s="220"/>
      <c r="AOB126" s="220"/>
      <c r="AOC126" s="220"/>
      <c r="AOD126" s="220"/>
      <c r="AOE126" s="220"/>
      <c r="AOF126" s="220"/>
      <c r="AOG126" s="220"/>
      <c r="AOH126" s="220"/>
      <c r="AOI126" s="220"/>
      <c r="AOJ126" s="220"/>
      <c r="AOK126" s="220"/>
      <c r="AOL126" s="220"/>
      <c r="AOM126" s="220"/>
      <c r="AON126" s="220"/>
      <c r="AOO126" s="220"/>
      <c r="AOP126" s="220"/>
      <c r="AOQ126" s="220"/>
      <c r="AOR126" s="220"/>
      <c r="AOS126" s="220"/>
      <c r="AOT126" s="220"/>
      <c r="AOU126" s="220"/>
      <c r="AOV126" s="220"/>
      <c r="AOW126" s="220"/>
      <c r="AOX126" s="220"/>
      <c r="AOY126" s="220"/>
      <c r="AOZ126" s="220"/>
      <c r="APA126" s="220"/>
      <c r="APB126" s="220"/>
      <c r="APC126" s="220"/>
      <c r="APD126" s="220"/>
      <c r="APE126" s="220"/>
      <c r="APF126" s="220"/>
      <c r="APG126" s="220"/>
      <c r="APH126" s="220"/>
      <c r="API126" s="220"/>
      <c r="APJ126" s="220"/>
      <c r="APK126" s="220"/>
      <c r="APL126" s="220"/>
      <c r="APM126" s="220"/>
      <c r="APN126" s="220"/>
      <c r="APO126" s="220"/>
      <c r="APP126" s="220"/>
      <c r="APQ126" s="220"/>
      <c r="APR126" s="220"/>
      <c r="APS126" s="220"/>
      <c r="APT126" s="220"/>
      <c r="APU126" s="220"/>
      <c r="APV126" s="220"/>
      <c r="APW126" s="220"/>
      <c r="APX126" s="220"/>
      <c r="APY126" s="220"/>
      <c r="APZ126" s="220"/>
      <c r="AQA126" s="220"/>
      <c r="AQB126" s="220"/>
      <c r="AQC126" s="220"/>
      <c r="AQD126" s="220"/>
      <c r="AQE126" s="220"/>
      <c r="AQF126" s="220"/>
      <c r="AQG126" s="220"/>
      <c r="AQH126" s="220"/>
      <c r="AQI126" s="220"/>
      <c r="AQJ126" s="220"/>
      <c r="AQK126" s="220"/>
      <c r="AQL126" s="220"/>
      <c r="AQM126" s="220"/>
      <c r="AQN126" s="220"/>
      <c r="AQO126" s="220"/>
      <c r="AQP126" s="220"/>
      <c r="AQQ126" s="220"/>
      <c r="AQR126" s="220"/>
      <c r="AQS126" s="220"/>
      <c r="AQT126" s="220"/>
      <c r="AQU126" s="220"/>
      <c r="AQV126" s="220"/>
      <c r="AQW126" s="220"/>
      <c r="AQX126" s="220"/>
      <c r="AQY126" s="220"/>
      <c r="AQZ126" s="220"/>
      <c r="ARA126" s="220"/>
      <c r="ARB126" s="220"/>
      <c r="ARC126" s="220"/>
      <c r="ARD126" s="220"/>
      <c r="ARE126" s="220"/>
      <c r="ARF126" s="220"/>
      <c r="ARG126" s="220"/>
      <c r="ARH126" s="220"/>
      <c r="ARI126" s="220"/>
      <c r="ARJ126" s="220"/>
      <c r="ARK126" s="220"/>
      <c r="ARL126" s="220"/>
      <c r="ARM126" s="220"/>
      <c r="ARN126" s="220"/>
      <c r="ARO126" s="220"/>
      <c r="ARP126" s="220"/>
      <c r="ARQ126" s="220"/>
      <c r="ARR126" s="220"/>
      <c r="ARS126" s="220"/>
      <c r="ART126" s="220"/>
      <c r="ARU126" s="220"/>
      <c r="ARV126" s="220"/>
      <c r="ARW126" s="220"/>
      <c r="ARX126" s="220"/>
      <c r="ARY126" s="220"/>
      <c r="ARZ126" s="220"/>
      <c r="ASA126" s="220"/>
      <c r="ASB126" s="220"/>
      <c r="ASC126" s="220"/>
      <c r="ASD126" s="220"/>
      <c r="ASE126" s="220"/>
      <c r="ASF126" s="220"/>
      <c r="ASG126" s="220"/>
      <c r="ASH126" s="220"/>
      <c r="ASI126" s="220"/>
      <c r="ASJ126" s="220"/>
      <c r="ASK126" s="220"/>
      <c r="ASL126" s="220"/>
      <c r="ASM126" s="220"/>
      <c r="ASN126" s="220"/>
      <c r="ASO126" s="220"/>
      <c r="ASP126" s="220"/>
      <c r="ASQ126" s="220"/>
      <c r="ASR126" s="220"/>
      <c r="ASS126" s="220"/>
      <c r="AST126" s="220"/>
      <c r="ASU126" s="220"/>
      <c r="ASV126" s="220"/>
      <c r="ASW126" s="220"/>
      <c r="ASX126" s="220"/>
      <c r="ASY126" s="220"/>
      <c r="ASZ126" s="220"/>
      <c r="ATA126" s="220"/>
      <c r="ATB126" s="220"/>
      <c r="ATC126" s="220"/>
      <c r="ATD126" s="220"/>
      <c r="ATE126" s="220"/>
      <c r="ATF126" s="220"/>
      <c r="ATG126" s="220"/>
      <c r="ATH126" s="220"/>
      <c r="ATI126" s="220"/>
    </row>
    <row r="127" spans="2:1205" s="468" customFormat="1" ht="24" customHeight="1" thickBot="1" x14ac:dyDescent="0.2">
      <c r="B127" s="1001"/>
      <c r="C127" s="983"/>
      <c r="D127" s="460"/>
      <c r="E127" s="460"/>
      <c r="F127" s="460"/>
      <c r="G127" s="460"/>
      <c r="H127" s="1007"/>
      <c r="I127" s="975"/>
      <c r="J127" s="461"/>
      <c r="K127" s="461"/>
      <c r="L127" s="461"/>
      <c r="M127" s="461"/>
      <c r="N127" s="462" t="s">
        <v>221</v>
      </c>
      <c r="O127" s="461">
        <v>0.25</v>
      </c>
      <c r="P127" s="461"/>
      <c r="Q127" s="461"/>
      <c r="R127" s="461"/>
      <c r="S127" s="461"/>
      <c r="T127" s="462"/>
      <c r="U127" s="461"/>
      <c r="V127" s="1051"/>
      <c r="W127" s="1051"/>
      <c r="X127" s="1051"/>
      <c r="Y127" s="1051"/>
      <c r="Z127" s="1053" t="s">
        <v>222</v>
      </c>
      <c r="AA127" s="1055">
        <v>1</v>
      </c>
      <c r="AB127" s="1058" t="s">
        <v>218</v>
      </c>
      <c r="AC127" s="1058">
        <v>1</v>
      </c>
      <c r="AD127" s="1058">
        <v>1</v>
      </c>
      <c r="AE127" s="1058"/>
      <c r="AF127" s="1058"/>
      <c r="AG127" s="1058">
        <v>1</v>
      </c>
      <c r="AH127" s="1058"/>
      <c r="AI127" s="1058"/>
      <c r="AJ127" s="1058">
        <v>1</v>
      </c>
      <c r="AK127" s="1058"/>
      <c r="AL127" s="1058"/>
      <c r="AM127" s="1058">
        <v>1</v>
      </c>
      <c r="AN127" s="1058"/>
      <c r="AO127" s="1058"/>
      <c r="AP127" s="1058" t="s">
        <v>72</v>
      </c>
      <c r="AQ127" s="463">
        <f>994508553</f>
        <v>994508553</v>
      </c>
      <c r="AR127" s="464" t="s">
        <v>2124</v>
      </c>
      <c r="AS127" s="1058"/>
      <c r="AT127" s="1061">
        <f>SUM(AQ127:AQ194)</f>
        <v>2993328948</v>
      </c>
      <c r="AU127" s="465">
        <v>1044233981</v>
      </c>
      <c r="AV127" s="464" t="s">
        <v>2124</v>
      </c>
      <c r="AW127" s="1058"/>
      <c r="AX127" s="1058">
        <f>SUM(AU127)</f>
        <v>1044233981</v>
      </c>
      <c r="AY127" s="463">
        <v>1096446680</v>
      </c>
      <c r="AZ127" s="464" t="s">
        <v>2124</v>
      </c>
      <c r="BA127" s="1058"/>
      <c r="BB127" s="1058">
        <f>SUM(AY127)</f>
        <v>1096446680</v>
      </c>
      <c r="BC127" s="463">
        <v>1151267964</v>
      </c>
      <c r="BD127" s="464" t="s">
        <v>2124</v>
      </c>
      <c r="BE127" s="1058"/>
      <c r="BF127" s="1058">
        <f>SUM(BC127)</f>
        <v>1151267964</v>
      </c>
      <c r="BG127" s="463"/>
      <c r="BH127" s="464" t="s">
        <v>2124</v>
      </c>
      <c r="BI127" s="466"/>
      <c r="BJ127" s="466">
        <f>SUM(AT127+AX127+BB127+BF127)</f>
        <v>6285277573</v>
      </c>
      <c r="BK127" s="467"/>
      <c r="BL127" s="220"/>
      <c r="BM127" s="220"/>
      <c r="BN127" s="220"/>
      <c r="BO127" s="220"/>
      <c r="BP127" s="220"/>
      <c r="BQ127" s="220"/>
      <c r="BR127" s="220"/>
      <c r="BS127" s="220"/>
      <c r="BT127" s="220"/>
      <c r="BU127" s="220"/>
      <c r="BV127" s="220"/>
      <c r="BW127" s="220"/>
      <c r="BX127" s="220"/>
      <c r="BY127" s="220"/>
      <c r="BZ127" s="220"/>
      <c r="CA127" s="220"/>
      <c r="CB127" s="220"/>
      <c r="CC127" s="220"/>
      <c r="CD127" s="220"/>
      <c r="CE127" s="220"/>
      <c r="CF127" s="220"/>
      <c r="CG127" s="220"/>
      <c r="CH127" s="220"/>
      <c r="CI127" s="220"/>
      <c r="CJ127" s="220"/>
      <c r="CK127" s="220"/>
      <c r="CL127" s="220"/>
      <c r="CM127" s="220"/>
      <c r="CN127" s="220"/>
      <c r="CO127" s="220"/>
      <c r="CP127" s="220"/>
      <c r="CQ127" s="220"/>
      <c r="CR127" s="220"/>
      <c r="CS127" s="220"/>
      <c r="CT127" s="220"/>
      <c r="CU127" s="220"/>
      <c r="CV127" s="220"/>
      <c r="CW127" s="220"/>
      <c r="CX127" s="220"/>
      <c r="CY127" s="220"/>
      <c r="CZ127" s="220"/>
      <c r="DA127" s="220"/>
      <c r="DB127" s="220"/>
      <c r="DC127" s="220"/>
      <c r="DD127" s="220"/>
      <c r="DE127" s="220"/>
      <c r="DF127" s="220"/>
      <c r="DG127" s="220"/>
      <c r="DH127" s="220"/>
      <c r="DI127" s="220"/>
      <c r="DJ127" s="220"/>
      <c r="DK127" s="220"/>
      <c r="DL127" s="220"/>
      <c r="DM127" s="220"/>
      <c r="DN127" s="220"/>
      <c r="DO127" s="220"/>
      <c r="DP127" s="220"/>
      <c r="DQ127" s="220"/>
      <c r="DR127" s="220"/>
      <c r="DS127" s="220"/>
      <c r="DT127" s="220"/>
      <c r="DU127" s="220"/>
      <c r="DV127" s="220"/>
      <c r="DW127" s="220"/>
      <c r="DX127" s="220"/>
      <c r="DY127" s="220"/>
      <c r="DZ127" s="220"/>
      <c r="EA127" s="220"/>
      <c r="EB127" s="220"/>
      <c r="EC127" s="220"/>
      <c r="ED127" s="220"/>
      <c r="EE127" s="220"/>
      <c r="EF127" s="220"/>
      <c r="EG127" s="220"/>
      <c r="EH127" s="220"/>
      <c r="EI127" s="220"/>
      <c r="EJ127" s="220"/>
      <c r="EK127" s="220"/>
      <c r="EL127" s="220"/>
      <c r="EM127" s="220"/>
      <c r="EN127" s="220"/>
      <c r="EO127" s="220"/>
      <c r="EP127" s="220"/>
      <c r="EQ127" s="220"/>
      <c r="ER127" s="220"/>
      <c r="ES127" s="220"/>
      <c r="ET127" s="220"/>
      <c r="EU127" s="220"/>
      <c r="EV127" s="220"/>
      <c r="EW127" s="220"/>
      <c r="EX127" s="220"/>
      <c r="EY127" s="220"/>
      <c r="EZ127" s="220"/>
      <c r="FA127" s="220"/>
      <c r="FB127" s="220"/>
      <c r="FC127" s="220"/>
      <c r="FD127" s="220"/>
      <c r="FE127" s="220"/>
      <c r="FF127" s="220"/>
      <c r="FG127" s="220"/>
      <c r="FH127" s="220"/>
      <c r="FI127" s="220"/>
      <c r="FJ127" s="220"/>
      <c r="FK127" s="220"/>
      <c r="FL127" s="220"/>
      <c r="FM127" s="220"/>
      <c r="FN127" s="220"/>
      <c r="FO127" s="220"/>
      <c r="FP127" s="220"/>
      <c r="FQ127" s="220"/>
      <c r="FR127" s="220"/>
      <c r="FS127" s="220"/>
      <c r="FT127" s="220"/>
      <c r="FU127" s="220"/>
      <c r="FV127" s="220"/>
      <c r="FW127" s="220"/>
      <c r="FX127" s="220"/>
      <c r="FY127" s="220"/>
      <c r="FZ127" s="220"/>
      <c r="GA127" s="220"/>
      <c r="GB127" s="220"/>
      <c r="GC127" s="220"/>
      <c r="GD127" s="220"/>
      <c r="GE127" s="220"/>
      <c r="GF127" s="220"/>
      <c r="GG127" s="220"/>
      <c r="GH127" s="220"/>
      <c r="GI127" s="220"/>
      <c r="GJ127" s="220"/>
      <c r="GK127" s="220"/>
      <c r="GL127" s="220"/>
      <c r="GM127" s="220"/>
      <c r="GN127" s="220"/>
      <c r="GO127" s="220"/>
      <c r="GP127" s="220"/>
      <c r="GQ127" s="220"/>
      <c r="GR127" s="220"/>
      <c r="GS127" s="220"/>
      <c r="GT127" s="220"/>
      <c r="GU127" s="220"/>
      <c r="GV127" s="220"/>
      <c r="GW127" s="220"/>
      <c r="GX127" s="220"/>
      <c r="GY127" s="220"/>
      <c r="GZ127" s="220"/>
      <c r="HA127" s="220"/>
      <c r="HB127" s="220"/>
      <c r="HC127" s="220"/>
      <c r="HD127" s="220"/>
      <c r="HE127" s="220"/>
      <c r="HF127" s="220"/>
      <c r="HG127" s="220"/>
      <c r="HH127" s="220"/>
      <c r="HI127" s="220"/>
      <c r="HJ127" s="220"/>
      <c r="HK127" s="220"/>
      <c r="HL127" s="220"/>
      <c r="HM127" s="220"/>
      <c r="HN127" s="220"/>
      <c r="HO127" s="220"/>
      <c r="HP127" s="220"/>
      <c r="HQ127" s="220"/>
      <c r="HR127" s="220"/>
      <c r="HS127" s="220"/>
      <c r="HT127" s="220"/>
      <c r="HU127" s="220"/>
      <c r="HV127" s="220"/>
      <c r="HW127" s="220"/>
      <c r="HX127" s="220"/>
      <c r="HY127" s="220"/>
      <c r="HZ127" s="220"/>
      <c r="IA127" s="220"/>
      <c r="IB127" s="220"/>
      <c r="IC127" s="220"/>
      <c r="ID127" s="220"/>
      <c r="IE127" s="220"/>
      <c r="IF127" s="220"/>
      <c r="IG127" s="220"/>
      <c r="IH127" s="220"/>
      <c r="II127" s="220"/>
      <c r="IJ127" s="220"/>
      <c r="IK127" s="220"/>
      <c r="IL127" s="220"/>
      <c r="IM127" s="220"/>
      <c r="IN127" s="220"/>
      <c r="IO127" s="220"/>
      <c r="IP127" s="220"/>
      <c r="IQ127" s="220"/>
      <c r="IR127" s="220"/>
      <c r="IS127" s="220"/>
      <c r="IT127" s="220"/>
      <c r="IU127" s="220"/>
      <c r="IV127" s="220"/>
      <c r="IW127" s="220"/>
      <c r="IX127" s="220"/>
      <c r="IY127" s="220"/>
      <c r="IZ127" s="220"/>
      <c r="JA127" s="220"/>
      <c r="JB127" s="220"/>
      <c r="JC127" s="220"/>
      <c r="JD127" s="220"/>
      <c r="JE127" s="220"/>
      <c r="JF127" s="220"/>
      <c r="JG127" s="220"/>
      <c r="JH127" s="220"/>
      <c r="JI127" s="220"/>
      <c r="JJ127" s="220"/>
      <c r="JK127" s="220"/>
      <c r="JL127" s="220"/>
      <c r="JM127" s="220"/>
      <c r="JN127" s="220"/>
      <c r="JO127" s="220"/>
      <c r="JP127" s="220"/>
      <c r="JQ127" s="220"/>
      <c r="JR127" s="220"/>
      <c r="JS127" s="220"/>
      <c r="JT127" s="220"/>
      <c r="JU127" s="220"/>
      <c r="JV127" s="220"/>
      <c r="JW127" s="220"/>
      <c r="JX127" s="220"/>
      <c r="JY127" s="220"/>
      <c r="JZ127" s="220"/>
      <c r="KA127" s="220"/>
      <c r="KB127" s="220"/>
      <c r="KC127" s="220"/>
      <c r="KD127" s="220"/>
      <c r="KE127" s="220"/>
      <c r="KF127" s="220"/>
      <c r="KG127" s="220"/>
      <c r="KH127" s="220"/>
      <c r="KI127" s="220"/>
      <c r="KJ127" s="220"/>
      <c r="KK127" s="220"/>
      <c r="KL127" s="220"/>
      <c r="KM127" s="220"/>
      <c r="KN127" s="220"/>
      <c r="KO127" s="220"/>
      <c r="KP127" s="220"/>
      <c r="KQ127" s="220"/>
      <c r="KR127" s="220"/>
      <c r="KS127" s="220"/>
      <c r="KT127" s="220"/>
      <c r="KU127" s="220"/>
      <c r="KV127" s="220"/>
      <c r="KW127" s="220"/>
      <c r="KX127" s="220"/>
      <c r="KY127" s="220"/>
      <c r="KZ127" s="220"/>
      <c r="LA127" s="220"/>
      <c r="LB127" s="220"/>
      <c r="LC127" s="220"/>
      <c r="LD127" s="220"/>
      <c r="LE127" s="220"/>
      <c r="LF127" s="220"/>
      <c r="LG127" s="220"/>
      <c r="LH127" s="220"/>
      <c r="LI127" s="220"/>
      <c r="LJ127" s="220"/>
      <c r="LK127" s="220"/>
      <c r="LL127" s="220"/>
      <c r="LM127" s="220"/>
      <c r="LN127" s="220"/>
      <c r="LO127" s="220"/>
      <c r="LP127" s="220"/>
      <c r="LQ127" s="220"/>
      <c r="LR127" s="220"/>
      <c r="LS127" s="220"/>
      <c r="LT127" s="220"/>
      <c r="LU127" s="220"/>
      <c r="LV127" s="220"/>
      <c r="LW127" s="220"/>
      <c r="LX127" s="220"/>
      <c r="LY127" s="220"/>
      <c r="LZ127" s="220"/>
      <c r="MA127" s="220"/>
      <c r="MB127" s="220"/>
      <c r="MC127" s="220"/>
      <c r="MD127" s="220"/>
      <c r="ME127" s="220"/>
      <c r="MF127" s="220"/>
      <c r="MG127" s="220"/>
      <c r="MH127" s="220"/>
      <c r="MI127" s="220"/>
      <c r="MJ127" s="220"/>
      <c r="MK127" s="220"/>
      <c r="ML127" s="220"/>
      <c r="MM127" s="220"/>
      <c r="MN127" s="220"/>
      <c r="MO127" s="220"/>
      <c r="MP127" s="220"/>
      <c r="MQ127" s="220"/>
      <c r="MR127" s="220"/>
      <c r="MS127" s="220"/>
      <c r="MT127" s="220"/>
      <c r="MU127" s="220"/>
      <c r="MV127" s="220"/>
      <c r="MW127" s="220"/>
      <c r="MX127" s="220"/>
      <c r="MY127" s="220"/>
      <c r="MZ127" s="220"/>
      <c r="NA127" s="220"/>
      <c r="NB127" s="220"/>
      <c r="NC127" s="220"/>
      <c r="ND127" s="220"/>
      <c r="NE127" s="220"/>
      <c r="NF127" s="220"/>
      <c r="NG127" s="220"/>
      <c r="NH127" s="220"/>
      <c r="NI127" s="220"/>
      <c r="NJ127" s="220"/>
      <c r="NK127" s="220"/>
      <c r="NL127" s="220"/>
      <c r="NM127" s="220"/>
      <c r="NN127" s="220"/>
      <c r="NO127" s="220"/>
      <c r="NP127" s="220"/>
      <c r="NQ127" s="220"/>
      <c r="NR127" s="220"/>
      <c r="NS127" s="220"/>
      <c r="NT127" s="220"/>
      <c r="NU127" s="220"/>
      <c r="NV127" s="220"/>
      <c r="NW127" s="220"/>
      <c r="NX127" s="220"/>
      <c r="NY127" s="220"/>
      <c r="NZ127" s="220"/>
      <c r="OA127" s="220"/>
      <c r="OB127" s="220"/>
      <c r="OC127" s="220"/>
      <c r="OD127" s="220"/>
      <c r="OE127" s="220"/>
      <c r="OF127" s="220"/>
      <c r="OG127" s="220"/>
      <c r="OH127" s="220"/>
      <c r="OI127" s="220"/>
      <c r="OJ127" s="220"/>
      <c r="OK127" s="220"/>
      <c r="OL127" s="220"/>
      <c r="OM127" s="220"/>
      <c r="ON127" s="220"/>
      <c r="OO127" s="220"/>
      <c r="OP127" s="220"/>
      <c r="OQ127" s="220"/>
      <c r="OR127" s="220"/>
      <c r="OS127" s="220"/>
      <c r="OT127" s="220"/>
      <c r="OU127" s="220"/>
      <c r="OV127" s="220"/>
      <c r="OW127" s="220"/>
      <c r="OX127" s="220"/>
      <c r="OY127" s="220"/>
      <c r="OZ127" s="220"/>
      <c r="PA127" s="220"/>
      <c r="PB127" s="220"/>
      <c r="PC127" s="220"/>
      <c r="PD127" s="220"/>
      <c r="PE127" s="220"/>
      <c r="PF127" s="220"/>
      <c r="PG127" s="220"/>
      <c r="PH127" s="220"/>
      <c r="PI127" s="220"/>
      <c r="PJ127" s="220"/>
      <c r="PK127" s="220"/>
      <c r="PL127" s="220"/>
      <c r="PM127" s="220"/>
      <c r="PN127" s="220"/>
      <c r="PO127" s="220"/>
      <c r="PP127" s="220"/>
      <c r="PQ127" s="220"/>
      <c r="PR127" s="220"/>
      <c r="PS127" s="220"/>
      <c r="PT127" s="220"/>
      <c r="PU127" s="220"/>
      <c r="PV127" s="220"/>
      <c r="PW127" s="220"/>
      <c r="PX127" s="220"/>
      <c r="PY127" s="220"/>
      <c r="PZ127" s="220"/>
      <c r="QA127" s="220"/>
      <c r="QB127" s="220"/>
      <c r="QC127" s="220"/>
      <c r="QD127" s="220"/>
      <c r="QE127" s="220"/>
      <c r="QF127" s="220"/>
      <c r="QG127" s="220"/>
      <c r="QH127" s="220"/>
      <c r="QI127" s="220"/>
      <c r="QJ127" s="220"/>
      <c r="QK127" s="220"/>
      <c r="QL127" s="220"/>
      <c r="QM127" s="220"/>
      <c r="QN127" s="220"/>
      <c r="QO127" s="220"/>
      <c r="QP127" s="220"/>
      <c r="QQ127" s="220"/>
      <c r="QR127" s="220"/>
      <c r="QS127" s="220"/>
      <c r="QT127" s="220"/>
      <c r="QU127" s="220"/>
      <c r="QV127" s="220"/>
      <c r="QW127" s="220"/>
      <c r="QX127" s="220"/>
      <c r="QY127" s="220"/>
      <c r="QZ127" s="220"/>
      <c r="RA127" s="220"/>
      <c r="RB127" s="220"/>
      <c r="RC127" s="220"/>
      <c r="RD127" s="220"/>
      <c r="RE127" s="220"/>
      <c r="RF127" s="220"/>
      <c r="RG127" s="220"/>
      <c r="RH127" s="220"/>
      <c r="RI127" s="220"/>
      <c r="RJ127" s="220"/>
      <c r="RK127" s="220"/>
      <c r="RL127" s="220"/>
      <c r="RM127" s="220"/>
      <c r="RN127" s="220"/>
      <c r="RO127" s="220"/>
      <c r="RP127" s="220"/>
      <c r="RQ127" s="220"/>
      <c r="RR127" s="220"/>
      <c r="RS127" s="220"/>
      <c r="RT127" s="220"/>
      <c r="RU127" s="220"/>
      <c r="RV127" s="220"/>
      <c r="RW127" s="220"/>
      <c r="RX127" s="220"/>
      <c r="RY127" s="220"/>
      <c r="RZ127" s="220"/>
      <c r="SA127" s="220"/>
      <c r="SB127" s="220"/>
      <c r="SC127" s="220"/>
      <c r="SD127" s="220"/>
      <c r="SE127" s="220"/>
      <c r="SF127" s="220"/>
      <c r="SG127" s="220"/>
      <c r="SH127" s="220"/>
      <c r="SI127" s="220"/>
      <c r="SJ127" s="220"/>
      <c r="SK127" s="220"/>
      <c r="SL127" s="220"/>
      <c r="SM127" s="220"/>
      <c r="SN127" s="220"/>
      <c r="SO127" s="220"/>
      <c r="SP127" s="220"/>
      <c r="SQ127" s="220"/>
      <c r="SR127" s="220"/>
      <c r="SS127" s="220"/>
      <c r="ST127" s="220"/>
      <c r="SU127" s="220"/>
      <c r="SV127" s="220"/>
      <c r="SW127" s="220"/>
      <c r="SX127" s="220"/>
      <c r="SY127" s="220"/>
      <c r="SZ127" s="220"/>
      <c r="TA127" s="220"/>
      <c r="TB127" s="220"/>
      <c r="TC127" s="220"/>
      <c r="TD127" s="220"/>
      <c r="TE127" s="220"/>
      <c r="TF127" s="220"/>
      <c r="TG127" s="220"/>
      <c r="TH127" s="220"/>
      <c r="TI127" s="220"/>
      <c r="TJ127" s="220"/>
      <c r="TK127" s="220"/>
      <c r="TL127" s="220"/>
      <c r="TM127" s="220"/>
      <c r="TN127" s="220"/>
      <c r="TO127" s="220"/>
      <c r="TP127" s="220"/>
      <c r="TQ127" s="220"/>
      <c r="TR127" s="220"/>
      <c r="TS127" s="220"/>
      <c r="TT127" s="220"/>
      <c r="TU127" s="220"/>
      <c r="TV127" s="220"/>
      <c r="TW127" s="220"/>
      <c r="TX127" s="220"/>
      <c r="TY127" s="220"/>
      <c r="TZ127" s="220"/>
      <c r="UA127" s="220"/>
      <c r="UB127" s="220"/>
      <c r="UC127" s="220"/>
      <c r="UD127" s="220"/>
      <c r="UE127" s="220"/>
      <c r="UF127" s="220"/>
      <c r="UG127" s="220"/>
      <c r="UH127" s="220"/>
      <c r="UI127" s="220"/>
      <c r="UJ127" s="220"/>
      <c r="UK127" s="220"/>
      <c r="UL127" s="220"/>
      <c r="UM127" s="220"/>
      <c r="UN127" s="220"/>
      <c r="UO127" s="220"/>
      <c r="UP127" s="220"/>
      <c r="UQ127" s="220"/>
      <c r="UR127" s="220"/>
      <c r="US127" s="220"/>
      <c r="UT127" s="220"/>
      <c r="UU127" s="220"/>
      <c r="UV127" s="220"/>
      <c r="UW127" s="220"/>
      <c r="UX127" s="220"/>
      <c r="UY127" s="220"/>
      <c r="UZ127" s="220"/>
      <c r="VA127" s="220"/>
      <c r="VB127" s="220"/>
      <c r="VC127" s="220"/>
      <c r="VD127" s="220"/>
      <c r="VE127" s="220"/>
      <c r="VF127" s="220"/>
      <c r="VG127" s="220"/>
      <c r="VH127" s="220"/>
      <c r="VI127" s="220"/>
      <c r="VJ127" s="220"/>
      <c r="VK127" s="220"/>
      <c r="VL127" s="220"/>
      <c r="VM127" s="220"/>
      <c r="VN127" s="220"/>
      <c r="VO127" s="220"/>
      <c r="VP127" s="220"/>
      <c r="VQ127" s="220"/>
      <c r="VR127" s="220"/>
      <c r="VS127" s="220"/>
      <c r="VT127" s="220"/>
      <c r="VU127" s="220"/>
      <c r="VV127" s="220"/>
      <c r="VW127" s="220"/>
      <c r="VX127" s="220"/>
      <c r="VY127" s="220"/>
      <c r="VZ127" s="220"/>
      <c r="WA127" s="220"/>
      <c r="WB127" s="220"/>
      <c r="WC127" s="220"/>
      <c r="WD127" s="220"/>
      <c r="WE127" s="220"/>
      <c r="WF127" s="220"/>
      <c r="WG127" s="220"/>
      <c r="WH127" s="220"/>
      <c r="WI127" s="220"/>
      <c r="WJ127" s="220"/>
      <c r="WK127" s="220"/>
      <c r="WL127" s="220"/>
      <c r="WM127" s="220"/>
      <c r="WN127" s="220"/>
      <c r="WO127" s="220"/>
      <c r="WP127" s="220"/>
      <c r="WQ127" s="220"/>
      <c r="WR127" s="220"/>
      <c r="WS127" s="220"/>
      <c r="WT127" s="220"/>
      <c r="WU127" s="220"/>
      <c r="WV127" s="220"/>
      <c r="WW127" s="220"/>
      <c r="WX127" s="220"/>
      <c r="WY127" s="220"/>
      <c r="WZ127" s="220"/>
      <c r="XA127" s="220"/>
      <c r="XB127" s="220"/>
      <c r="XC127" s="220"/>
      <c r="XD127" s="220"/>
      <c r="XE127" s="220"/>
      <c r="XF127" s="220"/>
      <c r="XG127" s="220"/>
      <c r="XH127" s="220"/>
      <c r="XI127" s="220"/>
      <c r="XJ127" s="220"/>
      <c r="XK127" s="220"/>
      <c r="XL127" s="220"/>
      <c r="XM127" s="220"/>
      <c r="XN127" s="220"/>
      <c r="XO127" s="220"/>
      <c r="XP127" s="220"/>
      <c r="XQ127" s="220"/>
      <c r="XR127" s="220"/>
      <c r="XS127" s="220"/>
      <c r="XT127" s="220"/>
      <c r="XU127" s="220"/>
      <c r="XV127" s="220"/>
      <c r="XW127" s="220"/>
      <c r="XX127" s="220"/>
      <c r="XY127" s="220"/>
      <c r="XZ127" s="220"/>
      <c r="YA127" s="220"/>
      <c r="YB127" s="220"/>
      <c r="YC127" s="220"/>
      <c r="YD127" s="220"/>
      <c r="YE127" s="220"/>
      <c r="YF127" s="220"/>
      <c r="YG127" s="220"/>
      <c r="YH127" s="220"/>
      <c r="YI127" s="220"/>
      <c r="YJ127" s="220"/>
      <c r="YK127" s="220"/>
      <c r="YL127" s="220"/>
      <c r="YM127" s="220"/>
      <c r="YN127" s="220"/>
      <c r="YO127" s="220"/>
      <c r="YP127" s="220"/>
      <c r="YQ127" s="220"/>
      <c r="YR127" s="220"/>
      <c r="YS127" s="220"/>
      <c r="YT127" s="220"/>
      <c r="YU127" s="220"/>
      <c r="YV127" s="220"/>
      <c r="YW127" s="220"/>
      <c r="YX127" s="220"/>
      <c r="YY127" s="220"/>
      <c r="YZ127" s="220"/>
      <c r="ZA127" s="220"/>
      <c r="ZB127" s="220"/>
      <c r="ZC127" s="220"/>
      <c r="ZD127" s="220"/>
      <c r="ZE127" s="220"/>
      <c r="ZF127" s="220"/>
      <c r="ZG127" s="220"/>
      <c r="ZH127" s="220"/>
      <c r="ZI127" s="220"/>
      <c r="ZJ127" s="220"/>
      <c r="ZK127" s="220"/>
      <c r="ZL127" s="220"/>
      <c r="ZM127" s="220"/>
      <c r="ZN127" s="220"/>
      <c r="ZO127" s="220"/>
      <c r="ZP127" s="220"/>
      <c r="ZQ127" s="220"/>
      <c r="ZR127" s="220"/>
      <c r="ZS127" s="220"/>
      <c r="ZT127" s="220"/>
      <c r="ZU127" s="220"/>
      <c r="ZV127" s="220"/>
      <c r="ZW127" s="220"/>
      <c r="ZX127" s="220"/>
      <c r="ZY127" s="220"/>
      <c r="ZZ127" s="220"/>
      <c r="AAA127" s="220"/>
      <c r="AAB127" s="220"/>
      <c r="AAC127" s="220"/>
      <c r="AAD127" s="220"/>
      <c r="AAE127" s="220"/>
      <c r="AAF127" s="220"/>
      <c r="AAG127" s="220"/>
      <c r="AAH127" s="220"/>
      <c r="AAI127" s="220"/>
      <c r="AAJ127" s="220"/>
      <c r="AAK127" s="220"/>
      <c r="AAL127" s="220"/>
      <c r="AAM127" s="220"/>
      <c r="AAN127" s="220"/>
      <c r="AAO127" s="220"/>
      <c r="AAP127" s="220"/>
      <c r="AAQ127" s="220"/>
      <c r="AAR127" s="220"/>
      <c r="AAS127" s="220"/>
      <c r="AAT127" s="220"/>
      <c r="AAU127" s="220"/>
      <c r="AAV127" s="220"/>
      <c r="AAW127" s="220"/>
      <c r="AAX127" s="220"/>
      <c r="AAY127" s="220"/>
      <c r="AAZ127" s="220"/>
      <c r="ABA127" s="220"/>
      <c r="ABB127" s="220"/>
      <c r="ABC127" s="220"/>
      <c r="ABD127" s="220"/>
      <c r="ABE127" s="220"/>
      <c r="ABF127" s="220"/>
      <c r="ABG127" s="220"/>
      <c r="ABH127" s="220"/>
      <c r="ABI127" s="220"/>
      <c r="ABJ127" s="220"/>
      <c r="ABK127" s="220"/>
      <c r="ABL127" s="220"/>
      <c r="ABM127" s="220"/>
      <c r="ABN127" s="220"/>
      <c r="ABO127" s="220"/>
      <c r="ABP127" s="220"/>
      <c r="ABQ127" s="220"/>
      <c r="ABR127" s="220"/>
      <c r="ABS127" s="220"/>
      <c r="ABT127" s="220"/>
      <c r="ABU127" s="220"/>
      <c r="ABV127" s="220"/>
      <c r="ABW127" s="220"/>
      <c r="ABX127" s="220"/>
      <c r="ABY127" s="220"/>
      <c r="ABZ127" s="220"/>
      <c r="ACA127" s="220"/>
      <c r="ACB127" s="220"/>
      <c r="ACC127" s="220"/>
      <c r="ACD127" s="220"/>
      <c r="ACE127" s="220"/>
      <c r="ACF127" s="220"/>
      <c r="ACG127" s="220"/>
      <c r="ACH127" s="220"/>
      <c r="ACI127" s="220"/>
      <c r="ACJ127" s="220"/>
      <c r="ACK127" s="220"/>
      <c r="ACL127" s="220"/>
      <c r="ACM127" s="220"/>
      <c r="ACN127" s="220"/>
      <c r="ACO127" s="220"/>
      <c r="ACP127" s="220"/>
      <c r="ACQ127" s="220"/>
      <c r="ACR127" s="220"/>
      <c r="ACS127" s="220"/>
      <c r="ACT127" s="220"/>
      <c r="ACU127" s="220"/>
      <c r="ACV127" s="220"/>
      <c r="ACW127" s="220"/>
      <c r="ACX127" s="220"/>
      <c r="ACY127" s="220"/>
      <c r="ACZ127" s="220"/>
      <c r="ADA127" s="220"/>
      <c r="ADB127" s="220"/>
      <c r="ADC127" s="220"/>
      <c r="ADD127" s="220"/>
      <c r="ADE127" s="220"/>
      <c r="ADF127" s="220"/>
      <c r="ADG127" s="220"/>
      <c r="ADH127" s="220"/>
      <c r="ADI127" s="220"/>
      <c r="ADJ127" s="220"/>
      <c r="ADK127" s="220"/>
      <c r="ADL127" s="220"/>
      <c r="ADM127" s="220"/>
      <c r="ADN127" s="220"/>
      <c r="ADO127" s="220"/>
      <c r="ADP127" s="220"/>
      <c r="ADQ127" s="220"/>
      <c r="ADR127" s="220"/>
      <c r="ADS127" s="220"/>
      <c r="ADT127" s="220"/>
      <c r="ADU127" s="220"/>
      <c r="ADV127" s="220"/>
      <c r="ADW127" s="220"/>
      <c r="ADX127" s="220"/>
      <c r="ADY127" s="220"/>
      <c r="ADZ127" s="220"/>
      <c r="AEA127" s="220"/>
      <c r="AEB127" s="220"/>
      <c r="AEC127" s="220"/>
      <c r="AED127" s="220"/>
      <c r="AEE127" s="220"/>
      <c r="AEF127" s="220"/>
      <c r="AEG127" s="220"/>
      <c r="AEH127" s="220"/>
      <c r="AEI127" s="220"/>
      <c r="AEJ127" s="220"/>
      <c r="AEK127" s="220"/>
      <c r="AEL127" s="220"/>
      <c r="AEM127" s="220"/>
      <c r="AEN127" s="220"/>
      <c r="AEO127" s="220"/>
      <c r="AEP127" s="220"/>
      <c r="AEQ127" s="220"/>
      <c r="AER127" s="220"/>
      <c r="AES127" s="220"/>
      <c r="AET127" s="220"/>
      <c r="AEU127" s="220"/>
      <c r="AEV127" s="220"/>
      <c r="AEW127" s="220"/>
      <c r="AEX127" s="220"/>
      <c r="AEY127" s="220"/>
      <c r="AEZ127" s="220"/>
      <c r="AFA127" s="220"/>
      <c r="AFB127" s="220"/>
      <c r="AFC127" s="220"/>
      <c r="AFD127" s="220"/>
      <c r="AFE127" s="220"/>
      <c r="AFF127" s="220"/>
      <c r="AFG127" s="220"/>
      <c r="AFH127" s="220"/>
      <c r="AFI127" s="220"/>
      <c r="AFJ127" s="220"/>
      <c r="AFK127" s="220"/>
      <c r="AFL127" s="220"/>
      <c r="AFM127" s="220"/>
      <c r="AFN127" s="220"/>
      <c r="AFO127" s="220"/>
      <c r="AFP127" s="220"/>
      <c r="AFQ127" s="220"/>
      <c r="AFR127" s="220"/>
      <c r="AFS127" s="220"/>
      <c r="AFT127" s="220"/>
      <c r="AFU127" s="220"/>
      <c r="AFV127" s="220"/>
      <c r="AFW127" s="220"/>
      <c r="AFX127" s="220"/>
      <c r="AFY127" s="220"/>
      <c r="AFZ127" s="220"/>
      <c r="AGA127" s="220"/>
      <c r="AGB127" s="220"/>
      <c r="AGC127" s="220"/>
      <c r="AGD127" s="220"/>
      <c r="AGE127" s="220"/>
      <c r="AGF127" s="220"/>
      <c r="AGG127" s="220"/>
      <c r="AGH127" s="220"/>
      <c r="AGI127" s="220"/>
      <c r="AGJ127" s="220"/>
      <c r="AGK127" s="220"/>
      <c r="AGL127" s="220"/>
      <c r="AGM127" s="220"/>
      <c r="AGN127" s="220"/>
      <c r="AGO127" s="220"/>
      <c r="AGP127" s="220"/>
      <c r="AGQ127" s="220"/>
      <c r="AGR127" s="220"/>
      <c r="AGS127" s="220"/>
      <c r="AGT127" s="220"/>
      <c r="AGU127" s="220"/>
      <c r="AGV127" s="220"/>
      <c r="AGW127" s="220"/>
      <c r="AGX127" s="220"/>
      <c r="AGY127" s="220"/>
      <c r="AGZ127" s="220"/>
      <c r="AHA127" s="220"/>
      <c r="AHB127" s="220"/>
      <c r="AHC127" s="220"/>
      <c r="AHD127" s="220"/>
      <c r="AHE127" s="220"/>
      <c r="AHF127" s="220"/>
      <c r="AHG127" s="220"/>
      <c r="AHH127" s="220"/>
      <c r="AHI127" s="220"/>
      <c r="AHJ127" s="220"/>
      <c r="AHK127" s="220"/>
      <c r="AHL127" s="220"/>
      <c r="AHM127" s="220"/>
      <c r="AHN127" s="220"/>
      <c r="AHO127" s="220"/>
      <c r="AHP127" s="220"/>
      <c r="AHQ127" s="220"/>
      <c r="AHR127" s="220"/>
      <c r="AHS127" s="220"/>
      <c r="AHT127" s="220"/>
      <c r="AHU127" s="220"/>
      <c r="AHV127" s="220"/>
      <c r="AHW127" s="220"/>
      <c r="AHX127" s="220"/>
      <c r="AHY127" s="220"/>
      <c r="AHZ127" s="220"/>
      <c r="AIA127" s="220"/>
      <c r="AIB127" s="220"/>
      <c r="AIC127" s="220"/>
      <c r="AID127" s="220"/>
      <c r="AIE127" s="220"/>
      <c r="AIF127" s="220"/>
      <c r="AIG127" s="220"/>
      <c r="AIH127" s="220"/>
      <c r="AII127" s="220"/>
      <c r="AIJ127" s="220"/>
      <c r="AIK127" s="220"/>
      <c r="AIL127" s="220"/>
      <c r="AIM127" s="220"/>
      <c r="AIN127" s="220"/>
      <c r="AIO127" s="220"/>
      <c r="AIP127" s="220"/>
      <c r="AIQ127" s="220"/>
      <c r="AIR127" s="220"/>
      <c r="AIS127" s="220"/>
      <c r="AIT127" s="220"/>
      <c r="AIU127" s="220"/>
      <c r="AIV127" s="220"/>
      <c r="AIW127" s="220"/>
      <c r="AIX127" s="220"/>
      <c r="AIY127" s="220"/>
      <c r="AIZ127" s="220"/>
      <c r="AJA127" s="220"/>
      <c r="AJB127" s="220"/>
      <c r="AJC127" s="220"/>
      <c r="AJD127" s="220"/>
      <c r="AJE127" s="220"/>
      <c r="AJF127" s="220"/>
      <c r="AJG127" s="220"/>
      <c r="AJH127" s="220"/>
      <c r="AJI127" s="220"/>
      <c r="AJJ127" s="220"/>
      <c r="AJK127" s="220"/>
      <c r="AJL127" s="220"/>
      <c r="AJM127" s="220"/>
      <c r="AJN127" s="220"/>
      <c r="AJO127" s="220"/>
      <c r="AJP127" s="220"/>
      <c r="AJQ127" s="220"/>
      <c r="AJR127" s="220"/>
      <c r="AJS127" s="220"/>
      <c r="AJT127" s="220"/>
      <c r="AJU127" s="220"/>
      <c r="AJV127" s="220"/>
      <c r="AJW127" s="220"/>
      <c r="AJX127" s="220"/>
      <c r="AJY127" s="220"/>
      <c r="AJZ127" s="220"/>
      <c r="AKA127" s="220"/>
      <c r="AKB127" s="220"/>
      <c r="AKC127" s="220"/>
      <c r="AKD127" s="220"/>
      <c r="AKE127" s="220"/>
      <c r="AKF127" s="220"/>
      <c r="AKG127" s="220"/>
      <c r="AKH127" s="220"/>
      <c r="AKI127" s="220"/>
      <c r="AKJ127" s="220"/>
      <c r="AKK127" s="220"/>
      <c r="AKL127" s="220"/>
      <c r="AKM127" s="220"/>
      <c r="AKN127" s="220"/>
      <c r="AKO127" s="220"/>
      <c r="AKP127" s="220"/>
      <c r="AKQ127" s="220"/>
      <c r="AKR127" s="220"/>
      <c r="AKS127" s="220"/>
      <c r="AKT127" s="220"/>
      <c r="AKU127" s="220"/>
      <c r="AKV127" s="220"/>
      <c r="AKW127" s="220"/>
      <c r="AKX127" s="220"/>
      <c r="AKY127" s="220"/>
      <c r="AKZ127" s="220"/>
      <c r="ALA127" s="220"/>
      <c r="ALB127" s="220"/>
      <c r="ALC127" s="220"/>
      <c r="ALD127" s="220"/>
      <c r="ALE127" s="220"/>
      <c r="ALF127" s="220"/>
      <c r="ALG127" s="220"/>
      <c r="ALH127" s="220"/>
      <c r="ALI127" s="220"/>
      <c r="ALJ127" s="220"/>
      <c r="ALK127" s="220"/>
      <c r="ALL127" s="220"/>
      <c r="ALM127" s="220"/>
      <c r="ALN127" s="220"/>
      <c r="ALO127" s="220"/>
      <c r="ALP127" s="220"/>
      <c r="ALQ127" s="220"/>
      <c r="ALR127" s="220"/>
      <c r="ALS127" s="220"/>
      <c r="ALT127" s="220"/>
      <c r="ALU127" s="220"/>
      <c r="ALV127" s="220"/>
      <c r="ALW127" s="220"/>
      <c r="ALX127" s="220"/>
      <c r="ALY127" s="220"/>
      <c r="ALZ127" s="220"/>
      <c r="AMA127" s="220"/>
      <c r="AMB127" s="220"/>
      <c r="AMC127" s="220"/>
      <c r="AMD127" s="220"/>
      <c r="AME127" s="220"/>
      <c r="AMF127" s="220"/>
      <c r="AMG127" s="220"/>
      <c r="AMH127" s="220"/>
      <c r="AMI127" s="220"/>
      <c r="AMJ127" s="220"/>
      <c r="AMK127" s="220"/>
      <c r="AML127" s="220"/>
      <c r="AMM127" s="220"/>
      <c r="AMN127" s="220"/>
      <c r="AMO127" s="220"/>
      <c r="AMP127" s="220"/>
      <c r="AMQ127" s="220"/>
      <c r="AMR127" s="220"/>
      <c r="AMS127" s="220"/>
      <c r="AMT127" s="220"/>
      <c r="AMU127" s="220"/>
      <c r="AMV127" s="220"/>
      <c r="AMW127" s="220"/>
      <c r="AMX127" s="220"/>
      <c r="AMY127" s="220"/>
      <c r="AMZ127" s="220"/>
      <c r="ANA127" s="220"/>
      <c r="ANB127" s="220"/>
      <c r="ANC127" s="220"/>
      <c r="AND127" s="220"/>
      <c r="ANE127" s="220"/>
      <c r="ANF127" s="220"/>
      <c r="ANG127" s="220"/>
      <c r="ANH127" s="220"/>
      <c r="ANI127" s="220"/>
      <c r="ANJ127" s="220"/>
      <c r="ANK127" s="220"/>
      <c r="ANL127" s="220"/>
      <c r="ANM127" s="220"/>
      <c r="ANN127" s="220"/>
      <c r="ANO127" s="220"/>
      <c r="ANP127" s="220"/>
      <c r="ANQ127" s="220"/>
      <c r="ANR127" s="220"/>
      <c r="ANS127" s="220"/>
      <c r="ANT127" s="220"/>
      <c r="ANU127" s="220"/>
      <c r="ANV127" s="220"/>
      <c r="ANW127" s="220"/>
      <c r="ANX127" s="220"/>
      <c r="ANY127" s="220"/>
      <c r="ANZ127" s="220"/>
      <c r="AOA127" s="220"/>
      <c r="AOB127" s="220"/>
      <c r="AOC127" s="220"/>
      <c r="AOD127" s="220"/>
      <c r="AOE127" s="220"/>
      <c r="AOF127" s="220"/>
      <c r="AOG127" s="220"/>
      <c r="AOH127" s="220"/>
      <c r="AOI127" s="220"/>
      <c r="AOJ127" s="220"/>
      <c r="AOK127" s="220"/>
      <c r="AOL127" s="220"/>
      <c r="AOM127" s="220"/>
      <c r="AON127" s="220"/>
      <c r="AOO127" s="220"/>
      <c r="AOP127" s="220"/>
      <c r="AOQ127" s="220"/>
      <c r="AOR127" s="220"/>
      <c r="AOS127" s="220"/>
      <c r="AOT127" s="220"/>
      <c r="AOU127" s="220"/>
      <c r="AOV127" s="220"/>
      <c r="AOW127" s="220"/>
      <c r="AOX127" s="220"/>
      <c r="AOY127" s="220"/>
      <c r="AOZ127" s="220"/>
      <c r="APA127" s="220"/>
      <c r="APB127" s="220"/>
      <c r="APC127" s="220"/>
      <c r="APD127" s="220"/>
      <c r="APE127" s="220"/>
      <c r="APF127" s="220"/>
      <c r="APG127" s="220"/>
      <c r="APH127" s="220"/>
      <c r="API127" s="220"/>
      <c r="APJ127" s="220"/>
      <c r="APK127" s="220"/>
      <c r="APL127" s="220"/>
      <c r="APM127" s="220"/>
      <c r="APN127" s="220"/>
      <c r="APO127" s="220"/>
      <c r="APP127" s="220"/>
      <c r="APQ127" s="220"/>
      <c r="APR127" s="220"/>
      <c r="APS127" s="220"/>
      <c r="APT127" s="220"/>
      <c r="APU127" s="220"/>
      <c r="APV127" s="220"/>
      <c r="APW127" s="220"/>
      <c r="APX127" s="220"/>
      <c r="APY127" s="220"/>
      <c r="APZ127" s="220"/>
      <c r="AQA127" s="220"/>
      <c r="AQB127" s="220"/>
      <c r="AQC127" s="220"/>
      <c r="AQD127" s="220"/>
      <c r="AQE127" s="220"/>
      <c r="AQF127" s="220"/>
      <c r="AQG127" s="220"/>
      <c r="AQH127" s="220"/>
      <c r="AQI127" s="220"/>
      <c r="AQJ127" s="220"/>
      <c r="AQK127" s="220"/>
      <c r="AQL127" s="220"/>
      <c r="AQM127" s="220"/>
      <c r="AQN127" s="220"/>
      <c r="AQO127" s="220"/>
      <c r="AQP127" s="220"/>
      <c r="AQQ127" s="220"/>
      <c r="AQR127" s="220"/>
      <c r="AQS127" s="220"/>
      <c r="AQT127" s="220"/>
      <c r="AQU127" s="220"/>
      <c r="AQV127" s="220"/>
      <c r="AQW127" s="220"/>
      <c r="AQX127" s="220"/>
      <c r="AQY127" s="220"/>
      <c r="AQZ127" s="220"/>
      <c r="ARA127" s="220"/>
      <c r="ARB127" s="220"/>
      <c r="ARC127" s="220"/>
      <c r="ARD127" s="220"/>
      <c r="ARE127" s="220"/>
      <c r="ARF127" s="220"/>
      <c r="ARG127" s="220"/>
      <c r="ARH127" s="220"/>
      <c r="ARI127" s="220"/>
      <c r="ARJ127" s="220"/>
      <c r="ARK127" s="220"/>
      <c r="ARL127" s="220"/>
      <c r="ARM127" s="220"/>
      <c r="ARN127" s="220"/>
      <c r="ARO127" s="220"/>
      <c r="ARP127" s="220"/>
      <c r="ARQ127" s="220"/>
      <c r="ARR127" s="220"/>
      <c r="ARS127" s="220"/>
      <c r="ART127" s="220"/>
      <c r="ARU127" s="220"/>
      <c r="ARV127" s="220"/>
      <c r="ARW127" s="220"/>
      <c r="ARX127" s="220"/>
      <c r="ARY127" s="220"/>
      <c r="ARZ127" s="220"/>
      <c r="ASA127" s="220"/>
      <c r="ASB127" s="220"/>
      <c r="ASC127" s="220"/>
      <c r="ASD127" s="220"/>
      <c r="ASE127" s="220"/>
      <c r="ASF127" s="220"/>
      <c r="ASG127" s="220"/>
      <c r="ASH127" s="220"/>
      <c r="ASI127" s="220"/>
      <c r="ASJ127" s="220"/>
      <c r="ASK127" s="220"/>
      <c r="ASL127" s="220"/>
      <c r="ASM127" s="220"/>
      <c r="ASN127" s="220"/>
      <c r="ASO127" s="220"/>
      <c r="ASP127" s="220"/>
      <c r="ASQ127" s="220"/>
      <c r="ASR127" s="220"/>
      <c r="ASS127" s="220"/>
      <c r="AST127" s="220"/>
      <c r="ASU127" s="220"/>
      <c r="ASV127" s="220"/>
      <c r="ASW127" s="220"/>
      <c r="ASX127" s="220"/>
      <c r="ASY127" s="220"/>
      <c r="ASZ127" s="220"/>
      <c r="ATA127" s="220"/>
      <c r="ATB127" s="220"/>
      <c r="ATC127" s="220"/>
      <c r="ATD127" s="220"/>
      <c r="ATE127" s="220"/>
      <c r="ATF127" s="220"/>
      <c r="ATG127" s="220"/>
      <c r="ATH127" s="220"/>
      <c r="ATI127" s="220"/>
    </row>
    <row r="128" spans="2:1205" ht="12.75" hidden="1" customHeight="1" x14ac:dyDescent="0.15">
      <c r="B128" s="1001"/>
      <c r="C128" s="983"/>
      <c r="D128" s="469"/>
      <c r="E128" s="469"/>
      <c r="F128" s="469"/>
      <c r="G128" s="469"/>
      <c r="H128" s="1005" t="s">
        <v>2127</v>
      </c>
      <c r="I128" s="973">
        <v>0.15</v>
      </c>
      <c r="J128" s="227"/>
      <c r="K128" s="227"/>
      <c r="L128" s="227"/>
      <c r="M128" s="227"/>
      <c r="N128" s="998" t="s">
        <v>2128</v>
      </c>
      <c r="O128" s="999">
        <v>0.15</v>
      </c>
      <c r="P128" s="227"/>
      <c r="Q128" s="227"/>
      <c r="R128" s="227"/>
      <c r="S128" s="227"/>
      <c r="T128" s="998"/>
      <c r="U128" s="999"/>
      <c r="V128" s="1052"/>
      <c r="W128" s="1052"/>
      <c r="X128" s="1052"/>
      <c r="Y128" s="1052"/>
      <c r="Z128" s="1054"/>
      <c r="AA128" s="1056"/>
      <c r="AB128" s="1059"/>
      <c r="AC128" s="1059"/>
      <c r="AD128" s="1059"/>
      <c r="AE128" s="1059"/>
      <c r="AF128" s="1059"/>
      <c r="AG128" s="1059"/>
      <c r="AH128" s="1059"/>
      <c r="AI128" s="1059"/>
      <c r="AJ128" s="1059"/>
      <c r="AK128" s="1059"/>
      <c r="AL128" s="1059"/>
      <c r="AM128" s="1059"/>
      <c r="AN128" s="1059"/>
      <c r="AO128" s="1059"/>
      <c r="AP128" s="1059"/>
      <c r="AQ128" s="470"/>
      <c r="AR128" s="471"/>
      <c r="AS128" s="1059"/>
      <c r="AT128" s="1059"/>
      <c r="AU128" s="470"/>
      <c r="AV128" s="471"/>
      <c r="AW128" s="1059"/>
      <c r="AX128" s="1059"/>
      <c r="AY128" s="470"/>
      <c r="AZ128" s="471"/>
      <c r="BA128" s="1059"/>
      <c r="BB128" s="1059"/>
      <c r="BC128" s="470"/>
      <c r="BD128" s="471"/>
      <c r="BE128" s="1059"/>
      <c r="BF128" s="1059"/>
      <c r="BG128" s="470"/>
      <c r="BH128" s="471"/>
      <c r="BI128" s="472"/>
      <c r="BJ128" s="473"/>
      <c r="BK128" s="356"/>
    </row>
    <row r="129" spans="2:63" ht="25.5" hidden="1" customHeight="1" x14ac:dyDescent="0.15">
      <c r="B129" s="1001"/>
      <c r="C129" s="983"/>
      <c r="D129" s="469"/>
      <c r="E129" s="469"/>
      <c r="F129" s="469"/>
      <c r="G129" s="469"/>
      <c r="H129" s="1006"/>
      <c r="I129" s="974"/>
      <c r="J129" s="244"/>
      <c r="K129" s="244"/>
      <c r="L129" s="244"/>
      <c r="M129" s="244"/>
      <c r="N129" s="962"/>
      <c r="O129" s="959"/>
      <c r="P129" s="244"/>
      <c r="Q129" s="244"/>
      <c r="R129" s="244"/>
      <c r="S129" s="244"/>
      <c r="T129" s="962"/>
      <c r="U129" s="959"/>
      <c r="V129" s="1052"/>
      <c r="W129" s="1052"/>
      <c r="X129" s="1052"/>
      <c r="Y129" s="1052"/>
      <c r="Z129" s="1054"/>
      <c r="AA129" s="1056"/>
      <c r="AB129" s="1059"/>
      <c r="AC129" s="1059"/>
      <c r="AD129" s="1059"/>
      <c r="AE129" s="1059"/>
      <c r="AF129" s="1059"/>
      <c r="AG129" s="1059"/>
      <c r="AH129" s="1059"/>
      <c r="AI129" s="1059"/>
      <c r="AJ129" s="1059"/>
      <c r="AK129" s="1059"/>
      <c r="AL129" s="1059"/>
      <c r="AM129" s="1059"/>
      <c r="AN129" s="1059"/>
      <c r="AO129" s="1059"/>
      <c r="AP129" s="1059"/>
      <c r="AQ129" s="474"/>
      <c r="AR129" s="475"/>
      <c r="AS129" s="1059"/>
      <c r="AT129" s="1059"/>
      <c r="AU129" s="474"/>
      <c r="AV129" s="475"/>
      <c r="AW129" s="1059"/>
      <c r="AX129" s="1059"/>
      <c r="AY129" s="474"/>
      <c r="AZ129" s="475"/>
      <c r="BA129" s="1059"/>
      <c r="BB129" s="1059"/>
      <c r="BC129" s="474"/>
      <c r="BD129" s="475"/>
      <c r="BE129" s="1059"/>
      <c r="BF129" s="1059"/>
      <c r="BG129" s="474"/>
      <c r="BH129" s="475"/>
      <c r="BI129" s="297"/>
      <c r="BJ129" s="296"/>
      <c r="BK129" s="266"/>
    </row>
    <row r="130" spans="2:63" ht="12.75" hidden="1" customHeight="1" x14ac:dyDescent="0.15">
      <c r="B130" s="1001"/>
      <c r="C130" s="983"/>
      <c r="D130" s="469"/>
      <c r="E130" s="469"/>
      <c r="F130" s="469"/>
      <c r="G130" s="469"/>
      <c r="H130" s="1006"/>
      <c r="I130" s="974"/>
      <c r="J130" s="244"/>
      <c r="K130" s="244"/>
      <c r="L130" s="244"/>
      <c r="M130" s="244"/>
      <c r="N130" s="963"/>
      <c r="O130" s="960"/>
      <c r="P130" s="244"/>
      <c r="Q130" s="244"/>
      <c r="R130" s="244"/>
      <c r="S130" s="244"/>
      <c r="T130" s="963"/>
      <c r="U130" s="960"/>
      <c r="V130" s="1052"/>
      <c r="W130" s="1052"/>
      <c r="X130" s="1052"/>
      <c r="Y130" s="1052"/>
      <c r="Z130" s="1054"/>
      <c r="AA130" s="1056"/>
      <c r="AB130" s="1059"/>
      <c r="AC130" s="1059"/>
      <c r="AD130" s="1059"/>
      <c r="AE130" s="1059"/>
      <c r="AF130" s="1059"/>
      <c r="AG130" s="1059"/>
      <c r="AH130" s="1059"/>
      <c r="AI130" s="1059"/>
      <c r="AJ130" s="1059"/>
      <c r="AK130" s="1059"/>
      <c r="AL130" s="1059"/>
      <c r="AM130" s="1059"/>
      <c r="AN130" s="1059"/>
      <c r="AO130" s="1059"/>
      <c r="AP130" s="1059"/>
      <c r="AQ130" s="474"/>
      <c r="AR130" s="475"/>
      <c r="AS130" s="1059"/>
      <c r="AT130" s="1059"/>
      <c r="AU130" s="474"/>
      <c r="AV130" s="475"/>
      <c r="AW130" s="1059"/>
      <c r="AX130" s="1059"/>
      <c r="AY130" s="474"/>
      <c r="AZ130" s="475"/>
      <c r="BA130" s="1059"/>
      <c r="BB130" s="1059"/>
      <c r="BC130" s="474"/>
      <c r="BD130" s="475"/>
      <c r="BE130" s="1059"/>
      <c r="BF130" s="1059"/>
      <c r="BG130" s="474"/>
      <c r="BH130" s="475"/>
      <c r="BI130" s="297"/>
      <c r="BJ130" s="296"/>
      <c r="BK130" s="266"/>
    </row>
    <row r="131" spans="2:63" ht="51" hidden="1" customHeight="1" x14ac:dyDescent="0.15">
      <c r="B131" s="1001"/>
      <c r="C131" s="983"/>
      <c r="D131" s="469"/>
      <c r="E131" s="469"/>
      <c r="F131" s="469"/>
      <c r="G131" s="469"/>
      <c r="H131" s="1006"/>
      <c r="I131" s="974"/>
      <c r="J131" s="244"/>
      <c r="K131" s="244"/>
      <c r="L131" s="244"/>
      <c r="M131" s="244"/>
      <c r="N131" s="267" t="s">
        <v>2129</v>
      </c>
      <c r="O131" s="268">
        <v>0.1</v>
      </c>
      <c r="P131" s="244"/>
      <c r="Q131" s="244"/>
      <c r="R131" s="244"/>
      <c r="S131" s="244"/>
      <c r="T131" s="476"/>
      <c r="U131" s="268"/>
      <c r="V131" s="1052"/>
      <c r="W131" s="1052"/>
      <c r="X131" s="1052"/>
      <c r="Y131" s="1052"/>
      <c r="Z131" s="1054"/>
      <c r="AA131" s="1056"/>
      <c r="AB131" s="1059"/>
      <c r="AC131" s="1059"/>
      <c r="AD131" s="1059"/>
      <c r="AE131" s="1059"/>
      <c r="AF131" s="1059"/>
      <c r="AG131" s="1059"/>
      <c r="AH131" s="1059"/>
      <c r="AI131" s="1059"/>
      <c r="AJ131" s="1059"/>
      <c r="AK131" s="1059"/>
      <c r="AL131" s="1059"/>
      <c r="AM131" s="1059"/>
      <c r="AN131" s="1059"/>
      <c r="AO131" s="1059"/>
      <c r="AP131" s="1059"/>
      <c r="AQ131" s="477"/>
      <c r="AR131" s="478"/>
      <c r="AS131" s="1059"/>
      <c r="AT131" s="1059"/>
      <c r="AU131" s="477"/>
      <c r="AV131" s="478"/>
      <c r="AW131" s="1059"/>
      <c r="AX131" s="1059"/>
      <c r="AY131" s="477"/>
      <c r="AZ131" s="478"/>
      <c r="BA131" s="1059"/>
      <c r="BB131" s="1059"/>
      <c r="BC131" s="477"/>
      <c r="BD131" s="478"/>
      <c r="BE131" s="1059"/>
      <c r="BF131" s="1059"/>
      <c r="BG131" s="477"/>
      <c r="BH131" s="478"/>
      <c r="BI131" s="255"/>
      <c r="BJ131" s="255"/>
      <c r="BK131" s="256"/>
    </row>
    <row r="132" spans="2:63" ht="25.5" hidden="1" customHeight="1" x14ac:dyDescent="0.15">
      <c r="B132" s="1001"/>
      <c r="C132" s="983"/>
      <c r="D132" s="469"/>
      <c r="E132" s="469"/>
      <c r="F132" s="469"/>
      <c r="G132" s="469"/>
      <c r="H132" s="1006"/>
      <c r="I132" s="974"/>
      <c r="J132" s="244"/>
      <c r="K132" s="244"/>
      <c r="L132" s="244"/>
      <c r="M132" s="244"/>
      <c r="N132" s="961" t="s">
        <v>2130</v>
      </c>
      <c r="O132" s="958">
        <v>0.25</v>
      </c>
      <c r="P132" s="244"/>
      <c r="Q132" s="244"/>
      <c r="R132" s="244"/>
      <c r="S132" s="244"/>
      <c r="T132" s="961"/>
      <c r="U132" s="958"/>
      <c r="V132" s="1052"/>
      <c r="W132" s="1052"/>
      <c r="X132" s="1052"/>
      <c r="Y132" s="1052"/>
      <c r="Z132" s="1054"/>
      <c r="AA132" s="1056"/>
      <c r="AB132" s="1059"/>
      <c r="AC132" s="1059"/>
      <c r="AD132" s="1059"/>
      <c r="AE132" s="1059"/>
      <c r="AF132" s="1059"/>
      <c r="AG132" s="1059"/>
      <c r="AH132" s="1059"/>
      <c r="AI132" s="1059"/>
      <c r="AJ132" s="1059"/>
      <c r="AK132" s="1059"/>
      <c r="AL132" s="1059"/>
      <c r="AM132" s="1059"/>
      <c r="AN132" s="1059"/>
      <c r="AO132" s="1059"/>
      <c r="AP132" s="1059"/>
      <c r="AQ132" s="477"/>
      <c r="AR132" s="480"/>
      <c r="AS132" s="1059"/>
      <c r="AT132" s="1059"/>
      <c r="AU132" s="479"/>
      <c r="AV132" s="480"/>
      <c r="AW132" s="1059"/>
      <c r="AX132" s="1059"/>
      <c r="AY132" s="479"/>
      <c r="AZ132" s="480"/>
      <c r="BA132" s="1059"/>
      <c r="BB132" s="1059"/>
      <c r="BC132" s="479"/>
      <c r="BD132" s="480"/>
      <c r="BE132" s="1059"/>
      <c r="BF132" s="1059"/>
      <c r="BG132" s="479"/>
      <c r="BH132" s="480"/>
      <c r="BI132" s="264"/>
      <c r="BJ132" s="265"/>
      <c r="BK132" s="266"/>
    </row>
    <row r="133" spans="2:63" ht="25.5" hidden="1" customHeight="1" x14ac:dyDescent="0.15">
      <c r="B133" s="1001"/>
      <c r="C133" s="983"/>
      <c r="D133" s="469"/>
      <c r="E133" s="469"/>
      <c r="F133" s="469"/>
      <c r="G133" s="469"/>
      <c r="H133" s="1006"/>
      <c r="I133" s="974"/>
      <c r="J133" s="244"/>
      <c r="K133" s="244"/>
      <c r="L133" s="244"/>
      <c r="M133" s="244"/>
      <c r="N133" s="962"/>
      <c r="O133" s="959"/>
      <c r="P133" s="244"/>
      <c r="Q133" s="244"/>
      <c r="R133" s="244"/>
      <c r="S133" s="244"/>
      <c r="T133" s="962"/>
      <c r="U133" s="959"/>
      <c r="V133" s="1052"/>
      <c r="W133" s="1052"/>
      <c r="X133" s="1052"/>
      <c r="Y133" s="1052"/>
      <c r="Z133" s="1054"/>
      <c r="AA133" s="1056"/>
      <c r="AB133" s="1059"/>
      <c r="AC133" s="1059"/>
      <c r="AD133" s="1059"/>
      <c r="AE133" s="1059"/>
      <c r="AF133" s="1059"/>
      <c r="AG133" s="1059"/>
      <c r="AH133" s="1059"/>
      <c r="AI133" s="1059"/>
      <c r="AJ133" s="1059"/>
      <c r="AK133" s="1059"/>
      <c r="AL133" s="1059"/>
      <c r="AM133" s="1059"/>
      <c r="AN133" s="1059"/>
      <c r="AO133" s="1059"/>
      <c r="AP133" s="1059"/>
      <c r="AQ133" s="474"/>
      <c r="AR133" s="475"/>
      <c r="AS133" s="1059"/>
      <c r="AT133" s="1059"/>
      <c r="AU133" s="474"/>
      <c r="AV133" s="475"/>
      <c r="AW133" s="1059"/>
      <c r="AX133" s="1059"/>
      <c r="AY133" s="474"/>
      <c r="AZ133" s="475"/>
      <c r="BA133" s="1059"/>
      <c r="BB133" s="1059"/>
      <c r="BC133" s="474"/>
      <c r="BD133" s="475"/>
      <c r="BE133" s="1059"/>
      <c r="BF133" s="1059"/>
      <c r="BG133" s="474"/>
      <c r="BH133" s="475"/>
      <c r="BI133" s="295"/>
      <c r="BJ133" s="296"/>
      <c r="BK133" s="266"/>
    </row>
    <row r="134" spans="2:63" ht="12.75" hidden="1" customHeight="1" x14ac:dyDescent="0.15">
      <c r="B134" s="1001"/>
      <c r="C134" s="983"/>
      <c r="D134" s="469"/>
      <c r="E134" s="469"/>
      <c r="F134" s="469"/>
      <c r="G134" s="469"/>
      <c r="H134" s="1006"/>
      <c r="I134" s="974"/>
      <c r="J134" s="244"/>
      <c r="K134" s="244"/>
      <c r="L134" s="244"/>
      <c r="M134" s="244"/>
      <c r="N134" s="962"/>
      <c r="O134" s="959"/>
      <c r="P134" s="244"/>
      <c r="Q134" s="244"/>
      <c r="R134" s="244"/>
      <c r="S134" s="244"/>
      <c r="T134" s="962"/>
      <c r="U134" s="959"/>
      <c r="V134" s="1052"/>
      <c r="W134" s="1052"/>
      <c r="X134" s="1052"/>
      <c r="Y134" s="1052"/>
      <c r="Z134" s="1054"/>
      <c r="AA134" s="1056"/>
      <c r="AB134" s="1059"/>
      <c r="AC134" s="1059"/>
      <c r="AD134" s="1059"/>
      <c r="AE134" s="1059"/>
      <c r="AF134" s="1059"/>
      <c r="AG134" s="1059"/>
      <c r="AH134" s="1059"/>
      <c r="AI134" s="1059"/>
      <c r="AJ134" s="1059"/>
      <c r="AK134" s="1059"/>
      <c r="AL134" s="1059"/>
      <c r="AM134" s="1059"/>
      <c r="AN134" s="1059"/>
      <c r="AO134" s="1059"/>
      <c r="AP134" s="1059"/>
      <c r="AQ134" s="481"/>
      <c r="AR134" s="482"/>
      <c r="AS134" s="1059"/>
      <c r="AT134" s="1059"/>
      <c r="AU134" s="481"/>
      <c r="AV134" s="482"/>
      <c r="AW134" s="1059"/>
      <c r="AX134" s="1059"/>
      <c r="AY134" s="481"/>
      <c r="AZ134" s="482"/>
      <c r="BA134" s="1059"/>
      <c r="BB134" s="1059"/>
      <c r="BC134" s="481"/>
      <c r="BD134" s="482"/>
      <c r="BE134" s="1059"/>
      <c r="BF134" s="1059"/>
      <c r="BG134" s="481"/>
      <c r="BH134" s="482"/>
      <c r="BI134" s="295"/>
      <c r="BJ134" s="296"/>
      <c r="BK134" s="266"/>
    </row>
    <row r="135" spans="2:63" ht="25.5" hidden="1" customHeight="1" x14ac:dyDescent="0.15">
      <c r="B135" s="1001"/>
      <c r="C135" s="983"/>
      <c r="D135" s="469"/>
      <c r="E135" s="469"/>
      <c r="F135" s="469"/>
      <c r="G135" s="469"/>
      <c r="H135" s="1006"/>
      <c r="I135" s="974"/>
      <c r="J135" s="244"/>
      <c r="K135" s="244"/>
      <c r="L135" s="244"/>
      <c r="M135" s="244"/>
      <c r="N135" s="963"/>
      <c r="O135" s="960"/>
      <c r="P135" s="244"/>
      <c r="Q135" s="244"/>
      <c r="R135" s="244"/>
      <c r="S135" s="244"/>
      <c r="T135" s="963"/>
      <c r="U135" s="960"/>
      <c r="V135" s="1052"/>
      <c r="W135" s="1052"/>
      <c r="X135" s="1052"/>
      <c r="Y135" s="1052"/>
      <c r="Z135" s="1054"/>
      <c r="AA135" s="1056"/>
      <c r="AB135" s="1059"/>
      <c r="AC135" s="1059"/>
      <c r="AD135" s="1059"/>
      <c r="AE135" s="1059"/>
      <c r="AF135" s="1059"/>
      <c r="AG135" s="1059"/>
      <c r="AH135" s="1059"/>
      <c r="AI135" s="1059"/>
      <c r="AJ135" s="1059"/>
      <c r="AK135" s="1059"/>
      <c r="AL135" s="1059"/>
      <c r="AM135" s="1059"/>
      <c r="AN135" s="1059"/>
      <c r="AO135" s="1059"/>
      <c r="AP135" s="1059"/>
      <c r="AQ135" s="477"/>
      <c r="AR135" s="478"/>
      <c r="AS135" s="1059"/>
      <c r="AT135" s="1059"/>
      <c r="AU135" s="477"/>
      <c r="AV135" s="478"/>
      <c r="AW135" s="1059"/>
      <c r="AX135" s="1059"/>
      <c r="AY135" s="477"/>
      <c r="AZ135" s="478"/>
      <c r="BA135" s="1059"/>
      <c r="BB135" s="1059"/>
      <c r="BC135" s="477"/>
      <c r="BD135" s="478"/>
      <c r="BE135" s="1059"/>
      <c r="BF135" s="1059"/>
      <c r="BG135" s="477"/>
      <c r="BH135" s="478"/>
      <c r="BI135" s="255"/>
      <c r="BJ135" s="255"/>
      <c r="BK135" s="256"/>
    </row>
    <row r="136" spans="2:63" ht="25.5" hidden="1" customHeight="1" x14ac:dyDescent="0.15">
      <c r="B136" s="1001"/>
      <c r="C136" s="983"/>
      <c r="D136" s="469"/>
      <c r="E136" s="469"/>
      <c r="F136" s="469"/>
      <c r="G136" s="469"/>
      <c r="H136" s="1006"/>
      <c r="I136" s="974"/>
      <c r="J136" s="244"/>
      <c r="K136" s="244"/>
      <c r="L136" s="244"/>
      <c r="M136" s="244"/>
      <c r="N136" s="961" t="s">
        <v>2131</v>
      </c>
      <c r="O136" s="958">
        <v>0.3</v>
      </c>
      <c r="P136" s="244"/>
      <c r="Q136" s="244"/>
      <c r="R136" s="244"/>
      <c r="S136" s="244"/>
      <c r="T136" s="961"/>
      <c r="U136" s="958"/>
      <c r="V136" s="1052"/>
      <c r="W136" s="1052"/>
      <c r="X136" s="1052"/>
      <c r="Y136" s="1052"/>
      <c r="Z136" s="1054"/>
      <c r="AA136" s="1056"/>
      <c r="AB136" s="1059"/>
      <c r="AC136" s="1059"/>
      <c r="AD136" s="1059"/>
      <c r="AE136" s="1059"/>
      <c r="AF136" s="1059"/>
      <c r="AG136" s="1059"/>
      <c r="AH136" s="1059"/>
      <c r="AI136" s="1059"/>
      <c r="AJ136" s="1059"/>
      <c r="AK136" s="1059"/>
      <c r="AL136" s="1059"/>
      <c r="AM136" s="1059"/>
      <c r="AN136" s="1059"/>
      <c r="AO136" s="1059"/>
      <c r="AP136" s="1059"/>
      <c r="AQ136" s="477"/>
      <c r="AR136" s="480"/>
      <c r="AS136" s="1059"/>
      <c r="AT136" s="1059"/>
      <c r="AU136" s="479"/>
      <c r="AV136" s="480"/>
      <c r="AW136" s="1059"/>
      <c r="AX136" s="1059"/>
      <c r="AY136" s="479"/>
      <c r="AZ136" s="480"/>
      <c r="BA136" s="1059"/>
      <c r="BB136" s="1059"/>
      <c r="BC136" s="479"/>
      <c r="BD136" s="480"/>
      <c r="BE136" s="1059"/>
      <c r="BF136" s="1059"/>
      <c r="BG136" s="479"/>
      <c r="BH136" s="480"/>
      <c r="BI136" s="264"/>
      <c r="BJ136" s="265"/>
      <c r="BK136" s="266"/>
    </row>
    <row r="137" spans="2:63" ht="12.75" hidden="1" customHeight="1" x14ac:dyDescent="0.15">
      <c r="B137" s="1001"/>
      <c r="C137" s="983"/>
      <c r="D137" s="469"/>
      <c r="E137" s="469"/>
      <c r="F137" s="469"/>
      <c r="G137" s="469"/>
      <c r="H137" s="1006"/>
      <c r="I137" s="974"/>
      <c r="J137" s="244"/>
      <c r="K137" s="244"/>
      <c r="L137" s="244"/>
      <c r="M137" s="244"/>
      <c r="N137" s="962"/>
      <c r="O137" s="959"/>
      <c r="P137" s="244"/>
      <c r="Q137" s="244"/>
      <c r="R137" s="244"/>
      <c r="S137" s="244"/>
      <c r="T137" s="962"/>
      <c r="U137" s="959"/>
      <c r="V137" s="1052"/>
      <c r="W137" s="1052"/>
      <c r="X137" s="1052"/>
      <c r="Y137" s="1052"/>
      <c r="Z137" s="1054"/>
      <c r="AA137" s="1056"/>
      <c r="AB137" s="1059"/>
      <c r="AC137" s="1059"/>
      <c r="AD137" s="1059"/>
      <c r="AE137" s="1059"/>
      <c r="AF137" s="1059"/>
      <c r="AG137" s="1059"/>
      <c r="AH137" s="1059"/>
      <c r="AI137" s="1059"/>
      <c r="AJ137" s="1059"/>
      <c r="AK137" s="1059"/>
      <c r="AL137" s="1059"/>
      <c r="AM137" s="1059"/>
      <c r="AN137" s="1059"/>
      <c r="AO137" s="1059"/>
      <c r="AP137" s="1059"/>
      <c r="AQ137" s="474"/>
      <c r="AR137" s="475"/>
      <c r="AS137" s="1059"/>
      <c r="AT137" s="1059"/>
      <c r="AU137" s="474"/>
      <c r="AV137" s="475"/>
      <c r="AW137" s="1059"/>
      <c r="AX137" s="1059"/>
      <c r="AY137" s="474"/>
      <c r="AZ137" s="475"/>
      <c r="BA137" s="1059"/>
      <c r="BB137" s="1059"/>
      <c r="BC137" s="474"/>
      <c r="BD137" s="475"/>
      <c r="BE137" s="1059"/>
      <c r="BF137" s="1059"/>
      <c r="BG137" s="474"/>
      <c r="BH137" s="475"/>
      <c r="BI137" s="295"/>
      <c r="BJ137" s="296"/>
      <c r="BK137" s="266"/>
    </row>
    <row r="138" spans="2:63" ht="25.5" hidden="1" customHeight="1" x14ac:dyDescent="0.15">
      <c r="B138" s="1001"/>
      <c r="C138" s="983"/>
      <c r="D138" s="469"/>
      <c r="E138" s="469"/>
      <c r="F138" s="469"/>
      <c r="G138" s="469"/>
      <c r="H138" s="1006"/>
      <c r="I138" s="974"/>
      <c r="J138" s="244"/>
      <c r="K138" s="244"/>
      <c r="L138" s="244"/>
      <c r="M138" s="244"/>
      <c r="N138" s="962"/>
      <c r="O138" s="959"/>
      <c r="P138" s="244"/>
      <c r="Q138" s="244"/>
      <c r="R138" s="244"/>
      <c r="S138" s="244"/>
      <c r="T138" s="962"/>
      <c r="U138" s="959"/>
      <c r="V138" s="1052"/>
      <c r="W138" s="1052"/>
      <c r="X138" s="1052"/>
      <c r="Y138" s="1052"/>
      <c r="Z138" s="1054"/>
      <c r="AA138" s="1056"/>
      <c r="AB138" s="1059"/>
      <c r="AC138" s="1059"/>
      <c r="AD138" s="1059"/>
      <c r="AE138" s="1059"/>
      <c r="AF138" s="1059"/>
      <c r="AG138" s="1059"/>
      <c r="AH138" s="1059"/>
      <c r="AI138" s="1059"/>
      <c r="AJ138" s="1059"/>
      <c r="AK138" s="1059"/>
      <c r="AL138" s="1059"/>
      <c r="AM138" s="1059"/>
      <c r="AN138" s="1059"/>
      <c r="AO138" s="1059"/>
      <c r="AP138" s="1059"/>
      <c r="AQ138" s="474"/>
      <c r="AR138" s="475"/>
      <c r="AS138" s="1059"/>
      <c r="AT138" s="1059"/>
      <c r="AU138" s="474"/>
      <c r="AV138" s="475"/>
      <c r="AW138" s="1059"/>
      <c r="AX138" s="1059"/>
      <c r="AY138" s="474"/>
      <c r="AZ138" s="475"/>
      <c r="BA138" s="1059"/>
      <c r="BB138" s="1059"/>
      <c r="BC138" s="474"/>
      <c r="BD138" s="475"/>
      <c r="BE138" s="1059"/>
      <c r="BF138" s="1059"/>
      <c r="BG138" s="474"/>
      <c r="BH138" s="475"/>
      <c r="BI138" s="297"/>
      <c r="BJ138" s="296"/>
      <c r="BK138" s="266"/>
    </row>
    <row r="139" spans="2:63" ht="38.25" hidden="1" customHeight="1" x14ac:dyDescent="0.15">
      <c r="B139" s="1001"/>
      <c r="C139" s="983"/>
      <c r="D139" s="469"/>
      <c r="E139" s="469"/>
      <c r="F139" s="469"/>
      <c r="G139" s="469"/>
      <c r="H139" s="1006"/>
      <c r="I139" s="974"/>
      <c r="J139" s="244"/>
      <c r="K139" s="244"/>
      <c r="L139" s="244"/>
      <c r="M139" s="244"/>
      <c r="N139" s="962"/>
      <c r="O139" s="959"/>
      <c r="P139" s="244"/>
      <c r="Q139" s="244"/>
      <c r="R139" s="244"/>
      <c r="S139" s="244"/>
      <c r="T139" s="962"/>
      <c r="U139" s="959"/>
      <c r="V139" s="1052"/>
      <c r="W139" s="1052"/>
      <c r="X139" s="1052"/>
      <c r="Y139" s="1052"/>
      <c r="Z139" s="1054"/>
      <c r="AA139" s="1056"/>
      <c r="AB139" s="1059"/>
      <c r="AC139" s="1059"/>
      <c r="AD139" s="1059"/>
      <c r="AE139" s="1059"/>
      <c r="AF139" s="1059"/>
      <c r="AG139" s="1059"/>
      <c r="AH139" s="1059"/>
      <c r="AI139" s="1059"/>
      <c r="AJ139" s="1059"/>
      <c r="AK139" s="1059"/>
      <c r="AL139" s="1059"/>
      <c r="AM139" s="1059"/>
      <c r="AN139" s="1059"/>
      <c r="AO139" s="1059"/>
      <c r="AP139" s="1059"/>
      <c r="AQ139" s="474"/>
      <c r="AR139" s="475"/>
      <c r="AS139" s="1059"/>
      <c r="AT139" s="1059"/>
      <c r="AU139" s="474"/>
      <c r="AV139" s="475"/>
      <c r="AW139" s="1059"/>
      <c r="AX139" s="1059"/>
      <c r="AY139" s="474"/>
      <c r="AZ139" s="475"/>
      <c r="BA139" s="1059"/>
      <c r="BB139" s="1059"/>
      <c r="BC139" s="474"/>
      <c r="BD139" s="475"/>
      <c r="BE139" s="1059"/>
      <c r="BF139" s="1059"/>
      <c r="BG139" s="474"/>
      <c r="BH139" s="475"/>
      <c r="BI139" s="295"/>
      <c r="BJ139" s="296"/>
      <c r="BK139" s="266"/>
    </row>
    <row r="140" spans="2:63" ht="25.5" hidden="1" customHeight="1" x14ac:dyDescent="0.15">
      <c r="B140" s="1001"/>
      <c r="C140" s="983"/>
      <c r="D140" s="469"/>
      <c r="E140" s="469"/>
      <c r="F140" s="469"/>
      <c r="G140" s="469"/>
      <c r="H140" s="1006"/>
      <c r="I140" s="974"/>
      <c r="J140" s="244"/>
      <c r="K140" s="244"/>
      <c r="L140" s="244"/>
      <c r="M140" s="244"/>
      <c r="N140" s="963"/>
      <c r="O140" s="960"/>
      <c r="P140" s="244"/>
      <c r="Q140" s="244"/>
      <c r="R140" s="244"/>
      <c r="S140" s="244"/>
      <c r="T140" s="963"/>
      <c r="U140" s="960"/>
      <c r="V140" s="1052"/>
      <c r="W140" s="1052"/>
      <c r="X140" s="1052"/>
      <c r="Y140" s="1052"/>
      <c r="Z140" s="1054"/>
      <c r="AA140" s="1056"/>
      <c r="AB140" s="1059"/>
      <c r="AC140" s="1059"/>
      <c r="AD140" s="1059"/>
      <c r="AE140" s="1059"/>
      <c r="AF140" s="1059"/>
      <c r="AG140" s="1059"/>
      <c r="AH140" s="1059"/>
      <c r="AI140" s="1059"/>
      <c r="AJ140" s="1059"/>
      <c r="AK140" s="1059"/>
      <c r="AL140" s="1059"/>
      <c r="AM140" s="1059"/>
      <c r="AN140" s="1059"/>
      <c r="AO140" s="1059"/>
      <c r="AP140" s="1059"/>
      <c r="AQ140" s="474"/>
      <c r="AR140" s="475"/>
      <c r="AS140" s="1059"/>
      <c r="AT140" s="1059"/>
      <c r="AU140" s="474"/>
      <c r="AV140" s="475"/>
      <c r="AW140" s="1059"/>
      <c r="AX140" s="1059"/>
      <c r="AY140" s="474"/>
      <c r="AZ140" s="475"/>
      <c r="BA140" s="1059"/>
      <c r="BB140" s="1059"/>
      <c r="BC140" s="474"/>
      <c r="BD140" s="475"/>
      <c r="BE140" s="1059"/>
      <c r="BF140" s="1059"/>
      <c r="BG140" s="474"/>
      <c r="BH140" s="475"/>
      <c r="BI140" s="297"/>
      <c r="BJ140" s="296"/>
      <c r="BK140" s="266"/>
    </row>
    <row r="141" spans="2:63" ht="38.25" hidden="1" customHeight="1" x14ac:dyDescent="0.15">
      <c r="B141" s="1001"/>
      <c r="C141" s="983"/>
      <c r="D141" s="469"/>
      <c r="E141" s="469"/>
      <c r="F141" s="469"/>
      <c r="G141" s="469"/>
      <c r="H141" s="1006"/>
      <c r="I141" s="974"/>
      <c r="J141" s="244"/>
      <c r="K141" s="244"/>
      <c r="L141" s="244"/>
      <c r="M141" s="244"/>
      <c r="N141" s="961" t="s">
        <v>2132</v>
      </c>
      <c r="O141" s="958">
        <v>0.2</v>
      </c>
      <c r="P141" s="244"/>
      <c r="Q141" s="244"/>
      <c r="R141" s="244"/>
      <c r="S141" s="244"/>
      <c r="T141" s="961"/>
      <c r="U141" s="958"/>
      <c r="V141" s="1052"/>
      <c r="W141" s="1052"/>
      <c r="X141" s="1052"/>
      <c r="Y141" s="1052"/>
      <c r="Z141" s="1054"/>
      <c r="AA141" s="1056"/>
      <c r="AB141" s="1059"/>
      <c r="AC141" s="1059"/>
      <c r="AD141" s="1059"/>
      <c r="AE141" s="1059"/>
      <c r="AF141" s="1059"/>
      <c r="AG141" s="1059"/>
      <c r="AH141" s="1059"/>
      <c r="AI141" s="1059"/>
      <c r="AJ141" s="1059"/>
      <c r="AK141" s="1059"/>
      <c r="AL141" s="1059"/>
      <c r="AM141" s="1059"/>
      <c r="AN141" s="1059"/>
      <c r="AO141" s="1059"/>
      <c r="AP141" s="1059"/>
      <c r="AQ141" s="477"/>
      <c r="AR141" s="478"/>
      <c r="AS141" s="1059"/>
      <c r="AT141" s="1059"/>
      <c r="AU141" s="477"/>
      <c r="AV141" s="478"/>
      <c r="AW141" s="1059"/>
      <c r="AX141" s="1059"/>
      <c r="AY141" s="477"/>
      <c r="AZ141" s="478"/>
      <c r="BA141" s="1059"/>
      <c r="BB141" s="1059"/>
      <c r="BC141" s="477"/>
      <c r="BD141" s="478"/>
      <c r="BE141" s="1059"/>
      <c r="BF141" s="1059"/>
      <c r="BG141" s="477"/>
      <c r="BH141" s="478"/>
      <c r="BI141" s="255"/>
      <c r="BJ141" s="255"/>
      <c r="BK141" s="256"/>
    </row>
    <row r="142" spans="2:63" ht="13.5" hidden="1" customHeight="1" thickBot="1" x14ac:dyDescent="0.2">
      <c r="B142" s="1001"/>
      <c r="C142" s="983"/>
      <c r="D142" s="469"/>
      <c r="E142" s="469"/>
      <c r="F142" s="469"/>
      <c r="G142" s="469"/>
      <c r="H142" s="1007"/>
      <c r="I142" s="975"/>
      <c r="J142" s="338"/>
      <c r="K142" s="338"/>
      <c r="L142" s="338"/>
      <c r="M142" s="338"/>
      <c r="N142" s="992"/>
      <c r="O142" s="993"/>
      <c r="P142" s="338"/>
      <c r="Q142" s="338"/>
      <c r="R142" s="338"/>
      <c r="S142" s="338"/>
      <c r="T142" s="992"/>
      <c r="U142" s="993"/>
      <c r="V142" s="1052"/>
      <c r="W142" s="1052"/>
      <c r="X142" s="1052"/>
      <c r="Y142" s="1052"/>
      <c r="Z142" s="1054"/>
      <c r="AA142" s="1056"/>
      <c r="AB142" s="1059"/>
      <c r="AC142" s="1059"/>
      <c r="AD142" s="1059"/>
      <c r="AE142" s="1059"/>
      <c r="AF142" s="1059"/>
      <c r="AG142" s="1059"/>
      <c r="AH142" s="1059"/>
      <c r="AI142" s="1059"/>
      <c r="AJ142" s="1059"/>
      <c r="AK142" s="1059"/>
      <c r="AL142" s="1059"/>
      <c r="AM142" s="1059"/>
      <c r="AN142" s="1059"/>
      <c r="AO142" s="1059"/>
      <c r="AP142" s="1059"/>
      <c r="AQ142" s="557"/>
      <c r="AR142" s="484"/>
      <c r="AS142" s="1059"/>
      <c r="AT142" s="1059"/>
      <c r="AU142" s="483"/>
      <c r="AV142" s="484"/>
      <c r="AW142" s="1059"/>
      <c r="AX142" s="1059"/>
      <c r="AY142" s="483"/>
      <c r="AZ142" s="484"/>
      <c r="BA142" s="1059"/>
      <c r="BB142" s="1059"/>
      <c r="BC142" s="483"/>
      <c r="BD142" s="484"/>
      <c r="BE142" s="1059"/>
      <c r="BF142" s="1059"/>
      <c r="BG142" s="483"/>
      <c r="BH142" s="484"/>
      <c r="BI142" s="347"/>
      <c r="BJ142" s="485"/>
      <c r="BK142" s="374"/>
    </row>
    <row r="143" spans="2:63" ht="12.75" hidden="1" customHeight="1" x14ac:dyDescent="0.15">
      <c r="B143" s="1001"/>
      <c r="C143" s="983"/>
      <c r="D143" s="469"/>
      <c r="E143" s="469"/>
      <c r="F143" s="469"/>
      <c r="G143" s="469"/>
      <c r="H143" s="1065" t="s">
        <v>2133</v>
      </c>
      <c r="I143" s="994">
        <v>0.125</v>
      </c>
      <c r="J143" s="227"/>
      <c r="K143" s="227"/>
      <c r="L143" s="227"/>
      <c r="M143" s="227"/>
      <c r="N143" s="998" t="s">
        <v>2134</v>
      </c>
      <c r="O143" s="999">
        <v>0.9</v>
      </c>
      <c r="P143" s="227"/>
      <c r="Q143" s="227"/>
      <c r="R143" s="227"/>
      <c r="S143" s="227"/>
      <c r="T143" s="998"/>
      <c r="U143" s="999"/>
      <c r="V143" s="1052"/>
      <c r="W143" s="1052"/>
      <c r="X143" s="1052"/>
      <c r="Y143" s="1052"/>
      <c r="Z143" s="1054"/>
      <c r="AA143" s="1056"/>
      <c r="AB143" s="1059"/>
      <c r="AC143" s="1059"/>
      <c r="AD143" s="1059"/>
      <c r="AE143" s="1059"/>
      <c r="AF143" s="1059"/>
      <c r="AG143" s="1059"/>
      <c r="AH143" s="1059"/>
      <c r="AI143" s="1059"/>
      <c r="AJ143" s="1059"/>
      <c r="AK143" s="1059"/>
      <c r="AL143" s="1059"/>
      <c r="AM143" s="1059"/>
      <c r="AN143" s="1059"/>
      <c r="AO143" s="1059"/>
      <c r="AP143" s="1059"/>
      <c r="AQ143" s="470"/>
      <c r="AR143" s="486"/>
      <c r="AS143" s="1059"/>
      <c r="AT143" s="1059"/>
      <c r="AU143" s="470"/>
      <c r="AV143" s="486"/>
      <c r="AW143" s="1059"/>
      <c r="AX143" s="1059"/>
      <c r="AY143" s="470"/>
      <c r="AZ143" s="486"/>
      <c r="BA143" s="1059"/>
      <c r="BB143" s="1059"/>
      <c r="BC143" s="470"/>
      <c r="BD143" s="486"/>
      <c r="BE143" s="1059"/>
      <c r="BF143" s="1059"/>
      <c r="BG143" s="470"/>
      <c r="BH143" s="486"/>
      <c r="BI143" s="472"/>
      <c r="BJ143" s="473"/>
      <c r="BK143" s="356"/>
    </row>
    <row r="144" spans="2:63" ht="12.75" hidden="1" customHeight="1" x14ac:dyDescent="0.15">
      <c r="B144" s="1001"/>
      <c r="C144" s="983"/>
      <c r="D144" s="469"/>
      <c r="E144" s="469"/>
      <c r="F144" s="469"/>
      <c r="G144" s="469"/>
      <c r="H144" s="1066"/>
      <c r="I144" s="995"/>
      <c r="J144" s="244"/>
      <c r="K144" s="244"/>
      <c r="L144" s="244"/>
      <c r="M144" s="244"/>
      <c r="N144" s="962"/>
      <c r="O144" s="959"/>
      <c r="P144" s="244"/>
      <c r="Q144" s="244"/>
      <c r="R144" s="244"/>
      <c r="S144" s="244"/>
      <c r="T144" s="962"/>
      <c r="U144" s="959"/>
      <c r="V144" s="1052"/>
      <c r="W144" s="1052"/>
      <c r="X144" s="1052"/>
      <c r="Y144" s="1052"/>
      <c r="Z144" s="1054"/>
      <c r="AA144" s="1056"/>
      <c r="AB144" s="1059"/>
      <c r="AC144" s="1059"/>
      <c r="AD144" s="1059"/>
      <c r="AE144" s="1059"/>
      <c r="AF144" s="1059"/>
      <c r="AG144" s="1059"/>
      <c r="AH144" s="1059"/>
      <c r="AI144" s="1059"/>
      <c r="AJ144" s="1059"/>
      <c r="AK144" s="1059"/>
      <c r="AL144" s="1059"/>
      <c r="AM144" s="1059"/>
      <c r="AN144" s="1059"/>
      <c r="AO144" s="1059"/>
      <c r="AP144" s="1059"/>
      <c r="AQ144" s="474"/>
      <c r="AR144" s="475"/>
      <c r="AS144" s="1059"/>
      <c r="AT144" s="1059"/>
      <c r="AU144" s="474"/>
      <c r="AV144" s="475"/>
      <c r="AW144" s="1059"/>
      <c r="AX144" s="1059"/>
      <c r="AY144" s="474"/>
      <c r="AZ144" s="475"/>
      <c r="BA144" s="1059"/>
      <c r="BB144" s="1059"/>
      <c r="BC144" s="474"/>
      <c r="BD144" s="475"/>
      <c r="BE144" s="1059"/>
      <c r="BF144" s="1059"/>
      <c r="BG144" s="474"/>
      <c r="BH144" s="475"/>
      <c r="BI144" s="305"/>
      <c r="BJ144" s="296"/>
      <c r="BK144" s="266"/>
    </row>
    <row r="145" spans="2:63" ht="38.25" hidden="1" customHeight="1" x14ac:dyDescent="0.15">
      <c r="B145" s="1001"/>
      <c r="C145" s="983"/>
      <c r="D145" s="469"/>
      <c r="E145" s="469"/>
      <c r="F145" s="469"/>
      <c r="G145" s="469"/>
      <c r="H145" s="1066"/>
      <c r="I145" s="995"/>
      <c r="J145" s="244"/>
      <c r="K145" s="244"/>
      <c r="L145" s="244"/>
      <c r="M145" s="244"/>
      <c r="N145" s="962"/>
      <c r="O145" s="959"/>
      <c r="P145" s="244"/>
      <c r="Q145" s="244"/>
      <c r="R145" s="244"/>
      <c r="S145" s="244"/>
      <c r="T145" s="962"/>
      <c r="U145" s="959"/>
      <c r="V145" s="1052"/>
      <c r="W145" s="1052"/>
      <c r="X145" s="1052"/>
      <c r="Y145" s="1052"/>
      <c r="Z145" s="1054"/>
      <c r="AA145" s="1056"/>
      <c r="AB145" s="1059"/>
      <c r="AC145" s="1059"/>
      <c r="AD145" s="1059"/>
      <c r="AE145" s="1059"/>
      <c r="AF145" s="1059"/>
      <c r="AG145" s="1059"/>
      <c r="AH145" s="1059"/>
      <c r="AI145" s="1059"/>
      <c r="AJ145" s="1059"/>
      <c r="AK145" s="1059"/>
      <c r="AL145" s="1059"/>
      <c r="AM145" s="1059"/>
      <c r="AN145" s="1059"/>
      <c r="AO145" s="1059"/>
      <c r="AP145" s="1059"/>
      <c r="AQ145" s="477"/>
      <c r="AR145" s="480"/>
      <c r="AS145" s="1059"/>
      <c r="AT145" s="1059"/>
      <c r="AU145" s="479"/>
      <c r="AV145" s="480"/>
      <c r="AW145" s="1059"/>
      <c r="AX145" s="1059"/>
      <c r="AY145" s="479"/>
      <c r="AZ145" s="480"/>
      <c r="BA145" s="1059"/>
      <c r="BB145" s="1059"/>
      <c r="BC145" s="479"/>
      <c r="BD145" s="480"/>
      <c r="BE145" s="1059"/>
      <c r="BF145" s="1059"/>
      <c r="BG145" s="479"/>
      <c r="BH145" s="480"/>
      <c r="BI145" s="264"/>
      <c r="BJ145" s="265"/>
      <c r="BK145" s="266"/>
    </row>
    <row r="146" spans="2:63" ht="12.75" hidden="1" customHeight="1" x14ac:dyDescent="0.15">
      <c r="B146" s="1001"/>
      <c r="C146" s="983"/>
      <c r="D146" s="469"/>
      <c r="E146" s="469"/>
      <c r="F146" s="469"/>
      <c r="G146" s="469"/>
      <c r="H146" s="1066"/>
      <c r="I146" s="995"/>
      <c r="J146" s="244"/>
      <c r="K146" s="244"/>
      <c r="L146" s="244"/>
      <c r="M146" s="244"/>
      <c r="N146" s="962"/>
      <c r="O146" s="959"/>
      <c r="P146" s="244"/>
      <c r="Q146" s="244"/>
      <c r="R146" s="244"/>
      <c r="S146" s="244"/>
      <c r="T146" s="962"/>
      <c r="U146" s="959"/>
      <c r="V146" s="1052"/>
      <c r="W146" s="1052"/>
      <c r="X146" s="1052"/>
      <c r="Y146" s="1052"/>
      <c r="Z146" s="1054"/>
      <c r="AA146" s="1056"/>
      <c r="AB146" s="1059"/>
      <c r="AC146" s="1059"/>
      <c r="AD146" s="1059"/>
      <c r="AE146" s="1059"/>
      <c r="AF146" s="1059"/>
      <c r="AG146" s="1059"/>
      <c r="AH146" s="1059"/>
      <c r="AI146" s="1059"/>
      <c r="AJ146" s="1059"/>
      <c r="AK146" s="1059"/>
      <c r="AL146" s="1059"/>
      <c r="AM146" s="1059"/>
      <c r="AN146" s="1059"/>
      <c r="AO146" s="1059"/>
      <c r="AP146" s="1059"/>
      <c r="AQ146" s="474"/>
      <c r="AR146" s="475"/>
      <c r="AS146" s="1059"/>
      <c r="AT146" s="1059"/>
      <c r="AU146" s="474"/>
      <c r="AV146" s="475"/>
      <c r="AW146" s="1059"/>
      <c r="AX146" s="1059"/>
      <c r="AY146" s="474"/>
      <c r="AZ146" s="475"/>
      <c r="BA146" s="1059"/>
      <c r="BB146" s="1059"/>
      <c r="BC146" s="474"/>
      <c r="BD146" s="475"/>
      <c r="BE146" s="1059"/>
      <c r="BF146" s="1059"/>
      <c r="BG146" s="474"/>
      <c r="BH146" s="475"/>
      <c r="BI146" s="295"/>
      <c r="BJ146" s="296"/>
      <c r="BK146" s="266"/>
    </row>
    <row r="147" spans="2:63" ht="12.75" hidden="1" customHeight="1" x14ac:dyDescent="0.15">
      <c r="B147" s="1001"/>
      <c r="C147" s="983"/>
      <c r="D147" s="469"/>
      <c r="E147" s="469"/>
      <c r="F147" s="469"/>
      <c r="G147" s="469"/>
      <c r="H147" s="1066"/>
      <c r="I147" s="995"/>
      <c r="J147" s="244"/>
      <c r="K147" s="244"/>
      <c r="L147" s="244"/>
      <c r="M147" s="244"/>
      <c r="N147" s="962"/>
      <c r="O147" s="959"/>
      <c r="P147" s="244"/>
      <c r="Q147" s="244"/>
      <c r="R147" s="244"/>
      <c r="S147" s="244"/>
      <c r="T147" s="962"/>
      <c r="U147" s="959"/>
      <c r="V147" s="1052"/>
      <c r="W147" s="1052"/>
      <c r="X147" s="1052"/>
      <c r="Y147" s="1052"/>
      <c r="Z147" s="1054"/>
      <c r="AA147" s="1056"/>
      <c r="AB147" s="1059"/>
      <c r="AC147" s="1059"/>
      <c r="AD147" s="1059"/>
      <c r="AE147" s="1059"/>
      <c r="AF147" s="1059"/>
      <c r="AG147" s="1059"/>
      <c r="AH147" s="1059"/>
      <c r="AI147" s="1059"/>
      <c r="AJ147" s="1059"/>
      <c r="AK147" s="1059"/>
      <c r="AL147" s="1059"/>
      <c r="AM147" s="1059"/>
      <c r="AN147" s="1059"/>
      <c r="AO147" s="1059"/>
      <c r="AP147" s="1059"/>
      <c r="AQ147" s="474"/>
      <c r="AR147" s="475"/>
      <c r="AS147" s="1059"/>
      <c r="AT147" s="1059"/>
      <c r="AU147" s="474"/>
      <c r="AV147" s="475"/>
      <c r="AW147" s="1059"/>
      <c r="AX147" s="1059"/>
      <c r="AY147" s="474"/>
      <c r="AZ147" s="475"/>
      <c r="BA147" s="1059"/>
      <c r="BB147" s="1059"/>
      <c r="BC147" s="474"/>
      <c r="BD147" s="475"/>
      <c r="BE147" s="1059"/>
      <c r="BF147" s="1059"/>
      <c r="BG147" s="474"/>
      <c r="BH147" s="475"/>
      <c r="BI147" s="295"/>
      <c r="BJ147" s="296"/>
      <c r="BK147" s="266"/>
    </row>
    <row r="148" spans="2:63" ht="12.75" hidden="1" customHeight="1" x14ac:dyDescent="0.15">
      <c r="B148" s="1001"/>
      <c r="C148" s="983"/>
      <c r="D148" s="469"/>
      <c r="E148" s="469"/>
      <c r="F148" s="469"/>
      <c r="G148" s="469"/>
      <c r="H148" s="1066"/>
      <c r="I148" s="995"/>
      <c r="J148" s="244"/>
      <c r="K148" s="244"/>
      <c r="L148" s="244"/>
      <c r="M148" s="244"/>
      <c r="N148" s="962"/>
      <c r="O148" s="959"/>
      <c r="P148" s="244"/>
      <c r="Q148" s="244"/>
      <c r="R148" s="244"/>
      <c r="S148" s="244"/>
      <c r="T148" s="962"/>
      <c r="U148" s="959"/>
      <c r="V148" s="1052"/>
      <c r="W148" s="1052"/>
      <c r="X148" s="1052"/>
      <c r="Y148" s="1052"/>
      <c r="Z148" s="1054"/>
      <c r="AA148" s="1056"/>
      <c r="AB148" s="1059"/>
      <c r="AC148" s="1059"/>
      <c r="AD148" s="1059"/>
      <c r="AE148" s="1059"/>
      <c r="AF148" s="1059"/>
      <c r="AG148" s="1059"/>
      <c r="AH148" s="1059"/>
      <c r="AI148" s="1059"/>
      <c r="AJ148" s="1059"/>
      <c r="AK148" s="1059"/>
      <c r="AL148" s="1059"/>
      <c r="AM148" s="1059"/>
      <c r="AN148" s="1059"/>
      <c r="AO148" s="1059"/>
      <c r="AP148" s="1059"/>
      <c r="AQ148" s="474"/>
      <c r="AR148" s="475"/>
      <c r="AS148" s="1059"/>
      <c r="AT148" s="1059"/>
      <c r="AU148" s="474"/>
      <c r="AV148" s="475"/>
      <c r="AW148" s="1059"/>
      <c r="AX148" s="1059"/>
      <c r="AY148" s="474"/>
      <c r="AZ148" s="475"/>
      <c r="BA148" s="1059"/>
      <c r="BB148" s="1059"/>
      <c r="BC148" s="474"/>
      <c r="BD148" s="475"/>
      <c r="BE148" s="1059"/>
      <c r="BF148" s="1059"/>
      <c r="BG148" s="474"/>
      <c r="BH148" s="475"/>
      <c r="BI148" s="305"/>
      <c r="BJ148" s="296"/>
      <c r="BK148" s="266"/>
    </row>
    <row r="149" spans="2:63" ht="12.75" hidden="1" customHeight="1" x14ac:dyDescent="0.15">
      <c r="B149" s="1001"/>
      <c r="C149" s="983"/>
      <c r="D149" s="469"/>
      <c r="E149" s="469"/>
      <c r="F149" s="469"/>
      <c r="G149" s="469"/>
      <c r="H149" s="1066"/>
      <c r="I149" s="995"/>
      <c r="J149" s="244"/>
      <c r="K149" s="244"/>
      <c r="L149" s="244"/>
      <c r="M149" s="244"/>
      <c r="N149" s="963"/>
      <c r="O149" s="960"/>
      <c r="P149" s="244"/>
      <c r="Q149" s="244"/>
      <c r="R149" s="244"/>
      <c r="S149" s="244"/>
      <c r="T149" s="963"/>
      <c r="U149" s="960"/>
      <c r="V149" s="1052"/>
      <c r="W149" s="1052"/>
      <c r="X149" s="1052"/>
      <c r="Y149" s="1052"/>
      <c r="Z149" s="1054"/>
      <c r="AA149" s="1056"/>
      <c r="AB149" s="1059"/>
      <c r="AC149" s="1059"/>
      <c r="AD149" s="1059"/>
      <c r="AE149" s="1059"/>
      <c r="AF149" s="1059"/>
      <c r="AG149" s="1059"/>
      <c r="AH149" s="1059"/>
      <c r="AI149" s="1059"/>
      <c r="AJ149" s="1059"/>
      <c r="AK149" s="1059"/>
      <c r="AL149" s="1059"/>
      <c r="AM149" s="1059"/>
      <c r="AN149" s="1059"/>
      <c r="AO149" s="1059"/>
      <c r="AP149" s="1059"/>
      <c r="AQ149" s="474"/>
      <c r="AR149" s="475"/>
      <c r="AS149" s="1059"/>
      <c r="AT149" s="1059"/>
      <c r="AU149" s="474"/>
      <c r="AV149" s="475"/>
      <c r="AW149" s="1059"/>
      <c r="AX149" s="1059"/>
      <c r="AY149" s="474"/>
      <c r="AZ149" s="475"/>
      <c r="BA149" s="1059"/>
      <c r="BB149" s="1059"/>
      <c r="BC149" s="474"/>
      <c r="BD149" s="475"/>
      <c r="BE149" s="1059"/>
      <c r="BF149" s="1059"/>
      <c r="BG149" s="474"/>
      <c r="BH149" s="475"/>
      <c r="BI149" s="297"/>
      <c r="BJ149" s="296"/>
      <c r="BK149" s="266"/>
    </row>
    <row r="150" spans="2:63" ht="39" hidden="1" customHeight="1" thickBot="1" x14ac:dyDescent="0.2">
      <c r="B150" s="1002"/>
      <c r="C150" s="983"/>
      <c r="D150" s="469"/>
      <c r="E150" s="469"/>
      <c r="F150" s="469"/>
      <c r="G150" s="469"/>
      <c r="H150" s="1067"/>
      <c r="I150" s="996"/>
      <c r="J150" s="244"/>
      <c r="K150" s="244"/>
      <c r="L150" s="244"/>
      <c r="M150" s="244"/>
      <c r="N150" s="267" t="s">
        <v>2135</v>
      </c>
      <c r="O150" s="268">
        <v>0.1</v>
      </c>
      <c r="P150" s="244"/>
      <c r="Q150" s="244"/>
      <c r="R150" s="244"/>
      <c r="S150" s="244"/>
      <c r="T150" s="267"/>
      <c r="U150" s="268"/>
      <c r="V150" s="1052"/>
      <c r="W150" s="1052"/>
      <c r="X150" s="1052"/>
      <c r="Y150" s="1052"/>
      <c r="Z150" s="1054"/>
      <c r="AA150" s="1056"/>
      <c r="AB150" s="1059"/>
      <c r="AC150" s="1059"/>
      <c r="AD150" s="1059"/>
      <c r="AE150" s="1059"/>
      <c r="AF150" s="1059"/>
      <c r="AG150" s="1059"/>
      <c r="AH150" s="1059"/>
      <c r="AI150" s="1059"/>
      <c r="AJ150" s="1059"/>
      <c r="AK150" s="1059"/>
      <c r="AL150" s="1059"/>
      <c r="AM150" s="1059"/>
      <c r="AN150" s="1059"/>
      <c r="AO150" s="1059"/>
      <c r="AP150" s="1059"/>
      <c r="AQ150" s="474"/>
      <c r="AR150" s="475"/>
      <c r="AS150" s="1059"/>
      <c r="AT150" s="1059"/>
      <c r="AU150" s="474"/>
      <c r="AV150" s="475"/>
      <c r="AW150" s="1059"/>
      <c r="AX150" s="1059"/>
      <c r="AY150" s="474"/>
      <c r="AZ150" s="475"/>
      <c r="BA150" s="1059"/>
      <c r="BB150" s="1059"/>
      <c r="BC150" s="474"/>
      <c r="BD150" s="475"/>
      <c r="BE150" s="1059"/>
      <c r="BF150" s="1059"/>
      <c r="BG150" s="474"/>
      <c r="BH150" s="475"/>
      <c r="BI150" s="295"/>
      <c r="BJ150" s="296"/>
      <c r="BK150" s="266"/>
    </row>
    <row r="151" spans="2:63" ht="12.75" hidden="1" customHeight="1" x14ac:dyDescent="0.15">
      <c r="B151" s="1068" t="s">
        <v>1903</v>
      </c>
      <c r="C151" s="983"/>
      <c r="D151" s="487"/>
      <c r="E151" s="487"/>
      <c r="F151" s="487"/>
      <c r="G151" s="487"/>
      <c r="H151" s="976" t="s">
        <v>2136</v>
      </c>
      <c r="I151" s="973">
        <v>0.13</v>
      </c>
      <c r="J151" s="227"/>
      <c r="K151" s="227"/>
      <c r="L151" s="227"/>
      <c r="M151" s="227"/>
      <c r="N151" s="998" t="s">
        <v>2137</v>
      </c>
      <c r="O151" s="999">
        <v>0.2</v>
      </c>
      <c r="P151" s="227"/>
      <c r="Q151" s="227"/>
      <c r="R151" s="227"/>
      <c r="S151" s="227"/>
      <c r="T151" s="998" t="s">
        <v>2138</v>
      </c>
      <c r="U151" s="999">
        <v>0.6</v>
      </c>
      <c r="V151" s="1052"/>
      <c r="W151" s="1052"/>
      <c r="X151" s="1052"/>
      <c r="Y151" s="1052"/>
      <c r="Z151" s="1054"/>
      <c r="AA151" s="1056"/>
      <c r="AB151" s="1059"/>
      <c r="AC151" s="1059"/>
      <c r="AD151" s="1059"/>
      <c r="AE151" s="1059"/>
      <c r="AF151" s="1059"/>
      <c r="AG151" s="1059"/>
      <c r="AH151" s="1059"/>
      <c r="AI151" s="1059"/>
      <c r="AJ151" s="1059"/>
      <c r="AK151" s="1059"/>
      <c r="AL151" s="1059"/>
      <c r="AM151" s="1059"/>
      <c r="AN151" s="1059"/>
      <c r="AO151" s="1059"/>
      <c r="AP151" s="1059"/>
      <c r="AQ151" s="488"/>
      <c r="AR151" s="489"/>
      <c r="AS151" s="1059"/>
      <c r="AT151" s="1059"/>
      <c r="AU151" s="488"/>
      <c r="AV151" s="489"/>
      <c r="AW151" s="1059"/>
      <c r="AX151" s="1059"/>
      <c r="AY151" s="488"/>
      <c r="AZ151" s="489"/>
      <c r="BA151" s="1059"/>
      <c r="BB151" s="1059"/>
      <c r="BC151" s="488"/>
      <c r="BD151" s="489"/>
      <c r="BE151" s="1059"/>
      <c r="BF151" s="1059"/>
      <c r="BG151" s="488"/>
      <c r="BH151" s="489"/>
      <c r="BI151" s="242"/>
      <c r="BJ151" s="355"/>
      <c r="BK151" s="356"/>
    </row>
    <row r="152" spans="2:63" ht="25.5" hidden="1" customHeight="1" x14ac:dyDescent="0.15">
      <c r="B152" s="1069"/>
      <c r="C152" s="983"/>
      <c r="D152" s="469"/>
      <c r="E152" s="469"/>
      <c r="F152" s="469"/>
      <c r="G152" s="469"/>
      <c r="H152" s="977"/>
      <c r="I152" s="974"/>
      <c r="J152" s="244"/>
      <c r="K152" s="244"/>
      <c r="L152" s="244"/>
      <c r="M152" s="244"/>
      <c r="N152" s="962"/>
      <c r="O152" s="959"/>
      <c r="P152" s="244"/>
      <c r="Q152" s="244"/>
      <c r="R152" s="244"/>
      <c r="S152" s="244"/>
      <c r="T152" s="962"/>
      <c r="U152" s="959"/>
      <c r="V152" s="1052"/>
      <c r="W152" s="1052"/>
      <c r="X152" s="1052"/>
      <c r="Y152" s="1052"/>
      <c r="Z152" s="1054"/>
      <c r="AA152" s="1056"/>
      <c r="AB152" s="1059"/>
      <c r="AC152" s="1059"/>
      <c r="AD152" s="1059"/>
      <c r="AE152" s="1059"/>
      <c r="AF152" s="1059"/>
      <c r="AG152" s="1059"/>
      <c r="AH152" s="1059"/>
      <c r="AI152" s="1059"/>
      <c r="AJ152" s="1059"/>
      <c r="AK152" s="1059"/>
      <c r="AL152" s="1059"/>
      <c r="AM152" s="1059"/>
      <c r="AN152" s="1059"/>
      <c r="AO152" s="1059"/>
      <c r="AP152" s="1059"/>
      <c r="AQ152" s="477"/>
      <c r="AR152" s="480"/>
      <c r="AS152" s="1059"/>
      <c r="AT152" s="1059"/>
      <c r="AU152" s="479"/>
      <c r="AV152" s="480"/>
      <c r="AW152" s="1059"/>
      <c r="AX152" s="1059"/>
      <c r="AY152" s="479"/>
      <c r="AZ152" s="480"/>
      <c r="BA152" s="1059"/>
      <c r="BB152" s="1059"/>
      <c r="BC152" s="479"/>
      <c r="BD152" s="480"/>
      <c r="BE152" s="1059"/>
      <c r="BF152" s="1059"/>
      <c r="BG152" s="479"/>
      <c r="BH152" s="480"/>
      <c r="BI152" s="264"/>
      <c r="BJ152" s="265"/>
      <c r="BK152" s="266"/>
    </row>
    <row r="153" spans="2:63" ht="12.75" hidden="1" customHeight="1" x14ac:dyDescent="0.15">
      <c r="B153" s="1069"/>
      <c r="C153" s="983"/>
      <c r="D153" s="469"/>
      <c r="E153" s="469"/>
      <c r="F153" s="469"/>
      <c r="G153" s="469"/>
      <c r="H153" s="977"/>
      <c r="I153" s="974"/>
      <c r="J153" s="244"/>
      <c r="K153" s="244"/>
      <c r="L153" s="244"/>
      <c r="M153" s="244"/>
      <c r="N153" s="962"/>
      <c r="O153" s="959"/>
      <c r="P153" s="244"/>
      <c r="Q153" s="244"/>
      <c r="R153" s="244"/>
      <c r="S153" s="244"/>
      <c r="T153" s="962"/>
      <c r="U153" s="959"/>
      <c r="V153" s="1052"/>
      <c r="W153" s="1052"/>
      <c r="X153" s="1052"/>
      <c r="Y153" s="1052"/>
      <c r="Z153" s="1054"/>
      <c r="AA153" s="1056"/>
      <c r="AB153" s="1059"/>
      <c r="AC153" s="1059"/>
      <c r="AD153" s="1059"/>
      <c r="AE153" s="1059"/>
      <c r="AF153" s="1059"/>
      <c r="AG153" s="1059"/>
      <c r="AH153" s="1059"/>
      <c r="AI153" s="1059"/>
      <c r="AJ153" s="1059"/>
      <c r="AK153" s="1059"/>
      <c r="AL153" s="1059"/>
      <c r="AM153" s="1059"/>
      <c r="AN153" s="1059"/>
      <c r="AO153" s="1059"/>
      <c r="AP153" s="1059"/>
      <c r="AQ153" s="474"/>
      <c r="AR153" s="475"/>
      <c r="AS153" s="1059"/>
      <c r="AT153" s="1059"/>
      <c r="AU153" s="474"/>
      <c r="AV153" s="475"/>
      <c r="AW153" s="1059"/>
      <c r="AX153" s="1059"/>
      <c r="AY153" s="474"/>
      <c r="AZ153" s="475"/>
      <c r="BA153" s="1059"/>
      <c r="BB153" s="1059"/>
      <c r="BC153" s="474"/>
      <c r="BD153" s="475"/>
      <c r="BE153" s="1059"/>
      <c r="BF153" s="1059"/>
      <c r="BG153" s="474"/>
      <c r="BH153" s="475"/>
      <c r="BI153" s="295"/>
      <c r="BJ153" s="296"/>
      <c r="BK153" s="266"/>
    </row>
    <row r="154" spans="2:63" ht="12.75" hidden="1" customHeight="1" x14ac:dyDescent="0.15">
      <c r="B154" s="1069"/>
      <c r="C154" s="983"/>
      <c r="D154" s="469"/>
      <c r="E154" s="469"/>
      <c r="F154" s="469"/>
      <c r="G154" s="469"/>
      <c r="H154" s="977"/>
      <c r="I154" s="974"/>
      <c r="J154" s="244"/>
      <c r="K154" s="244"/>
      <c r="L154" s="244"/>
      <c r="M154" s="244"/>
      <c r="N154" s="962"/>
      <c r="O154" s="959"/>
      <c r="P154" s="244"/>
      <c r="Q154" s="244"/>
      <c r="R154" s="244"/>
      <c r="S154" s="244"/>
      <c r="T154" s="962"/>
      <c r="U154" s="959"/>
      <c r="V154" s="1052"/>
      <c r="W154" s="1052"/>
      <c r="X154" s="1052"/>
      <c r="Y154" s="1052"/>
      <c r="Z154" s="1054"/>
      <c r="AA154" s="1056"/>
      <c r="AB154" s="1059"/>
      <c r="AC154" s="1059"/>
      <c r="AD154" s="1059"/>
      <c r="AE154" s="1059"/>
      <c r="AF154" s="1059"/>
      <c r="AG154" s="1059"/>
      <c r="AH154" s="1059"/>
      <c r="AI154" s="1059"/>
      <c r="AJ154" s="1059"/>
      <c r="AK154" s="1059"/>
      <c r="AL154" s="1059"/>
      <c r="AM154" s="1059"/>
      <c r="AN154" s="1059"/>
      <c r="AO154" s="1059"/>
      <c r="AP154" s="1059"/>
      <c r="AQ154" s="481"/>
      <c r="AR154" s="482"/>
      <c r="AS154" s="1059"/>
      <c r="AT154" s="1059"/>
      <c r="AU154" s="481"/>
      <c r="AV154" s="482"/>
      <c r="AW154" s="1059"/>
      <c r="AX154" s="1059"/>
      <c r="AY154" s="481"/>
      <c r="AZ154" s="482"/>
      <c r="BA154" s="1059"/>
      <c r="BB154" s="1059"/>
      <c r="BC154" s="481"/>
      <c r="BD154" s="482"/>
      <c r="BE154" s="1059"/>
      <c r="BF154" s="1059"/>
      <c r="BG154" s="481"/>
      <c r="BH154" s="482"/>
      <c r="BI154" s="295"/>
      <c r="BJ154" s="296"/>
      <c r="BK154" s="266"/>
    </row>
    <row r="155" spans="2:63" ht="12.75" hidden="1" customHeight="1" x14ac:dyDescent="0.15">
      <c r="B155" s="1069"/>
      <c r="C155" s="983"/>
      <c r="D155" s="469"/>
      <c r="E155" s="469"/>
      <c r="F155" s="469"/>
      <c r="G155" s="469"/>
      <c r="H155" s="977"/>
      <c r="I155" s="974"/>
      <c r="J155" s="244"/>
      <c r="K155" s="244"/>
      <c r="L155" s="244"/>
      <c r="M155" s="244"/>
      <c r="N155" s="962"/>
      <c r="O155" s="959"/>
      <c r="P155" s="244"/>
      <c r="Q155" s="244"/>
      <c r="R155" s="244"/>
      <c r="S155" s="244"/>
      <c r="T155" s="963"/>
      <c r="U155" s="960"/>
      <c r="V155" s="1052"/>
      <c r="W155" s="1052"/>
      <c r="X155" s="1052"/>
      <c r="Y155" s="1052"/>
      <c r="Z155" s="1054"/>
      <c r="AA155" s="1056"/>
      <c r="AB155" s="1059"/>
      <c r="AC155" s="1059"/>
      <c r="AD155" s="1059"/>
      <c r="AE155" s="1059"/>
      <c r="AF155" s="1059"/>
      <c r="AG155" s="1059"/>
      <c r="AH155" s="1059"/>
      <c r="AI155" s="1059"/>
      <c r="AJ155" s="1059"/>
      <c r="AK155" s="1059"/>
      <c r="AL155" s="1059"/>
      <c r="AM155" s="1059"/>
      <c r="AN155" s="1059"/>
      <c r="AO155" s="1059"/>
      <c r="AP155" s="1059"/>
      <c r="AQ155" s="474"/>
      <c r="AR155" s="475"/>
      <c r="AS155" s="1059"/>
      <c r="AT155" s="1059"/>
      <c r="AU155" s="474"/>
      <c r="AV155" s="475"/>
      <c r="AW155" s="1059"/>
      <c r="AX155" s="1059"/>
      <c r="AY155" s="474"/>
      <c r="AZ155" s="475"/>
      <c r="BA155" s="1059"/>
      <c r="BB155" s="1059"/>
      <c r="BC155" s="474"/>
      <c r="BD155" s="475"/>
      <c r="BE155" s="1059"/>
      <c r="BF155" s="1059"/>
      <c r="BG155" s="474"/>
      <c r="BH155" s="475"/>
      <c r="BI155" s="295"/>
      <c r="BJ155" s="296"/>
      <c r="BK155" s="266"/>
    </row>
    <row r="156" spans="2:63" ht="12.75" hidden="1" customHeight="1" x14ac:dyDescent="0.15">
      <c r="B156" s="1069"/>
      <c r="C156" s="983"/>
      <c r="D156" s="469"/>
      <c r="E156" s="469"/>
      <c r="F156" s="469"/>
      <c r="G156" s="469"/>
      <c r="H156" s="977"/>
      <c r="I156" s="974"/>
      <c r="J156" s="244"/>
      <c r="K156" s="244"/>
      <c r="L156" s="244"/>
      <c r="M156" s="244"/>
      <c r="N156" s="962"/>
      <c r="O156" s="959"/>
      <c r="P156" s="244"/>
      <c r="Q156" s="244"/>
      <c r="R156" s="244"/>
      <c r="S156" s="244"/>
      <c r="T156" s="961" t="s">
        <v>2139</v>
      </c>
      <c r="U156" s="958">
        <v>0.4</v>
      </c>
      <c r="V156" s="1052"/>
      <c r="W156" s="1052"/>
      <c r="X156" s="1052"/>
      <c r="Y156" s="1052"/>
      <c r="Z156" s="1054"/>
      <c r="AA156" s="1056"/>
      <c r="AB156" s="1059"/>
      <c r="AC156" s="1059"/>
      <c r="AD156" s="1059"/>
      <c r="AE156" s="1059"/>
      <c r="AF156" s="1059"/>
      <c r="AG156" s="1059"/>
      <c r="AH156" s="1059"/>
      <c r="AI156" s="1059"/>
      <c r="AJ156" s="1059"/>
      <c r="AK156" s="1059"/>
      <c r="AL156" s="1059"/>
      <c r="AM156" s="1059"/>
      <c r="AN156" s="1059"/>
      <c r="AO156" s="1059"/>
      <c r="AP156" s="1059"/>
      <c r="AQ156" s="477"/>
      <c r="AR156" s="478"/>
      <c r="AS156" s="1059"/>
      <c r="AT156" s="1059"/>
      <c r="AU156" s="477"/>
      <c r="AV156" s="478"/>
      <c r="AW156" s="1059"/>
      <c r="AX156" s="1059"/>
      <c r="AY156" s="477"/>
      <c r="AZ156" s="478"/>
      <c r="BA156" s="1059"/>
      <c r="BB156" s="1059"/>
      <c r="BC156" s="477"/>
      <c r="BD156" s="478"/>
      <c r="BE156" s="1059"/>
      <c r="BF156" s="1059"/>
      <c r="BG156" s="477"/>
      <c r="BH156" s="478"/>
      <c r="BI156" s="264"/>
      <c r="BJ156" s="265"/>
      <c r="BK156" s="266"/>
    </row>
    <row r="157" spans="2:63" ht="12.75" hidden="1" customHeight="1" x14ac:dyDescent="0.15">
      <c r="B157" s="1069"/>
      <c r="C157" s="983"/>
      <c r="D157" s="469"/>
      <c r="E157" s="469"/>
      <c r="F157" s="469"/>
      <c r="G157" s="469"/>
      <c r="H157" s="977"/>
      <c r="I157" s="974"/>
      <c r="J157" s="244"/>
      <c r="K157" s="244"/>
      <c r="L157" s="244"/>
      <c r="M157" s="244"/>
      <c r="N157" s="962"/>
      <c r="O157" s="959"/>
      <c r="P157" s="244"/>
      <c r="Q157" s="244"/>
      <c r="R157" s="244"/>
      <c r="S157" s="244"/>
      <c r="T157" s="962"/>
      <c r="U157" s="959"/>
      <c r="V157" s="1052"/>
      <c r="W157" s="1052"/>
      <c r="X157" s="1052"/>
      <c r="Y157" s="1052"/>
      <c r="Z157" s="1054"/>
      <c r="AA157" s="1056"/>
      <c r="AB157" s="1059"/>
      <c r="AC157" s="1059"/>
      <c r="AD157" s="1059"/>
      <c r="AE157" s="1059"/>
      <c r="AF157" s="1059"/>
      <c r="AG157" s="1059"/>
      <c r="AH157" s="1059"/>
      <c r="AI157" s="1059"/>
      <c r="AJ157" s="1059"/>
      <c r="AK157" s="1059"/>
      <c r="AL157" s="1059"/>
      <c r="AM157" s="1059"/>
      <c r="AN157" s="1059"/>
      <c r="AO157" s="1059"/>
      <c r="AP157" s="1059"/>
      <c r="AQ157" s="477"/>
      <c r="AR157" s="480"/>
      <c r="AS157" s="1059"/>
      <c r="AT157" s="1059"/>
      <c r="AU157" s="479"/>
      <c r="AV157" s="480"/>
      <c r="AW157" s="1059"/>
      <c r="AX157" s="1059"/>
      <c r="AY157" s="479"/>
      <c r="AZ157" s="480"/>
      <c r="BA157" s="1059"/>
      <c r="BB157" s="1059"/>
      <c r="BC157" s="479"/>
      <c r="BD157" s="480"/>
      <c r="BE157" s="1059"/>
      <c r="BF157" s="1059"/>
      <c r="BG157" s="479"/>
      <c r="BH157" s="480"/>
      <c r="BI157" s="264"/>
      <c r="BJ157" s="265"/>
      <c r="BK157" s="266"/>
    </row>
    <row r="158" spans="2:63" ht="12.75" hidden="1" customHeight="1" x14ac:dyDescent="0.15">
      <c r="B158" s="1069"/>
      <c r="C158" s="983"/>
      <c r="D158" s="469"/>
      <c r="E158" s="469"/>
      <c r="F158" s="469"/>
      <c r="G158" s="469"/>
      <c r="H158" s="977"/>
      <c r="I158" s="974"/>
      <c r="J158" s="244"/>
      <c r="K158" s="244"/>
      <c r="L158" s="244"/>
      <c r="M158" s="244"/>
      <c r="N158" s="963"/>
      <c r="O158" s="960"/>
      <c r="P158" s="244"/>
      <c r="Q158" s="244"/>
      <c r="R158" s="244"/>
      <c r="S158" s="244"/>
      <c r="T158" s="963"/>
      <c r="U158" s="960"/>
      <c r="V158" s="1052"/>
      <c r="W158" s="1052"/>
      <c r="X158" s="1052"/>
      <c r="Y158" s="1052"/>
      <c r="Z158" s="1054"/>
      <c r="AA158" s="1056"/>
      <c r="AB158" s="1059"/>
      <c r="AC158" s="1059"/>
      <c r="AD158" s="1059"/>
      <c r="AE158" s="1059"/>
      <c r="AF158" s="1059"/>
      <c r="AG158" s="1059"/>
      <c r="AH158" s="1059"/>
      <c r="AI158" s="1059"/>
      <c r="AJ158" s="1059"/>
      <c r="AK158" s="1059"/>
      <c r="AL158" s="1059"/>
      <c r="AM158" s="1059"/>
      <c r="AN158" s="1059"/>
      <c r="AO158" s="1059"/>
      <c r="AP158" s="1059"/>
      <c r="AQ158" s="474"/>
      <c r="AR158" s="475"/>
      <c r="AS158" s="1059"/>
      <c r="AT158" s="1059"/>
      <c r="AU158" s="474"/>
      <c r="AV158" s="475"/>
      <c r="AW158" s="1059"/>
      <c r="AX158" s="1059"/>
      <c r="AY158" s="474"/>
      <c r="AZ158" s="475"/>
      <c r="BA158" s="1059"/>
      <c r="BB158" s="1059"/>
      <c r="BC158" s="474"/>
      <c r="BD158" s="475"/>
      <c r="BE158" s="1059"/>
      <c r="BF158" s="1059"/>
      <c r="BG158" s="474"/>
      <c r="BH158" s="475"/>
      <c r="BI158" s="295"/>
      <c r="BJ158" s="296"/>
      <c r="BK158" s="266"/>
    </row>
    <row r="159" spans="2:63" ht="25.5" hidden="1" customHeight="1" x14ac:dyDescent="0.15">
      <c r="B159" s="1069"/>
      <c r="C159" s="983"/>
      <c r="D159" s="469"/>
      <c r="E159" s="469"/>
      <c r="F159" s="469"/>
      <c r="G159" s="469"/>
      <c r="H159" s="977"/>
      <c r="I159" s="974"/>
      <c r="J159" s="244"/>
      <c r="K159" s="244"/>
      <c r="L159" s="244"/>
      <c r="M159" s="244"/>
      <c r="N159" s="997" t="s">
        <v>2140</v>
      </c>
      <c r="O159" s="958">
        <v>0.25</v>
      </c>
      <c r="P159" s="244"/>
      <c r="Q159" s="244"/>
      <c r="R159" s="244"/>
      <c r="S159" s="244"/>
      <c r="T159" s="961"/>
      <c r="U159" s="958"/>
      <c r="V159" s="1052"/>
      <c r="W159" s="1052"/>
      <c r="X159" s="1052"/>
      <c r="Y159" s="1052"/>
      <c r="Z159" s="1054"/>
      <c r="AA159" s="1056"/>
      <c r="AB159" s="1059"/>
      <c r="AC159" s="1059"/>
      <c r="AD159" s="1059"/>
      <c r="AE159" s="1059"/>
      <c r="AF159" s="1059"/>
      <c r="AG159" s="1059"/>
      <c r="AH159" s="1059"/>
      <c r="AI159" s="1059"/>
      <c r="AJ159" s="1059"/>
      <c r="AK159" s="1059"/>
      <c r="AL159" s="1059"/>
      <c r="AM159" s="1059"/>
      <c r="AN159" s="1059"/>
      <c r="AO159" s="1059"/>
      <c r="AP159" s="1059"/>
      <c r="AQ159" s="474"/>
      <c r="AR159" s="475"/>
      <c r="AS159" s="1059"/>
      <c r="AT159" s="1059"/>
      <c r="AU159" s="474"/>
      <c r="AV159" s="475"/>
      <c r="AW159" s="1059"/>
      <c r="AX159" s="1059"/>
      <c r="AY159" s="474"/>
      <c r="AZ159" s="475"/>
      <c r="BA159" s="1059"/>
      <c r="BB159" s="1059"/>
      <c r="BC159" s="474"/>
      <c r="BD159" s="475"/>
      <c r="BE159" s="1059"/>
      <c r="BF159" s="1059"/>
      <c r="BG159" s="474"/>
      <c r="BH159" s="475"/>
      <c r="BI159" s="295"/>
      <c r="BJ159" s="296"/>
      <c r="BK159" s="266"/>
    </row>
    <row r="160" spans="2:63" ht="12.75" hidden="1" customHeight="1" x14ac:dyDescent="0.15">
      <c r="B160" s="1069"/>
      <c r="C160" s="983"/>
      <c r="D160" s="469"/>
      <c r="E160" s="469"/>
      <c r="F160" s="469"/>
      <c r="G160" s="469"/>
      <c r="H160" s="977"/>
      <c r="I160" s="974"/>
      <c r="J160" s="244"/>
      <c r="K160" s="244"/>
      <c r="L160" s="244"/>
      <c r="M160" s="244"/>
      <c r="N160" s="986"/>
      <c r="O160" s="959"/>
      <c r="P160" s="244"/>
      <c r="Q160" s="244"/>
      <c r="R160" s="244"/>
      <c r="S160" s="244"/>
      <c r="T160" s="962"/>
      <c r="U160" s="959"/>
      <c r="V160" s="1052"/>
      <c r="W160" s="1052"/>
      <c r="X160" s="1052"/>
      <c r="Y160" s="1052"/>
      <c r="Z160" s="1054"/>
      <c r="AA160" s="1056"/>
      <c r="AB160" s="1059"/>
      <c r="AC160" s="1059"/>
      <c r="AD160" s="1059"/>
      <c r="AE160" s="1059"/>
      <c r="AF160" s="1059"/>
      <c r="AG160" s="1059"/>
      <c r="AH160" s="1059"/>
      <c r="AI160" s="1059"/>
      <c r="AJ160" s="1059"/>
      <c r="AK160" s="1059"/>
      <c r="AL160" s="1059"/>
      <c r="AM160" s="1059"/>
      <c r="AN160" s="1059"/>
      <c r="AO160" s="1059"/>
      <c r="AP160" s="1059"/>
      <c r="AQ160" s="474"/>
      <c r="AR160" s="475"/>
      <c r="AS160" s="1059"/>
      <c r="AT160" s="1059"/>
      <c r="AU160" s="474"/>
      <c r="AV160" s="475"/>
      <c r="AW160" s="1059"/>
      <c r="AX160" s="1059"/>
      <c r="AY160" s="474"/>
      <c r="AZ160" s="475"/>
      <c r="BA160" s="1059"/>
      <c r="BB160" s="1059"/>
      <c r="BC160" s="474"/>
      <c r="BD160" s="475"/>
      <c r="BE160" s="1059"/>
      <c r="BF160" s="1059"/>
      <c r="BG160" s="474"/>
      <c r="BH160" s="475"/>
      <c r="BI160" s="297"/>
      <c r="BJ160" s="296"/>
      <c r="BK160" s="266"/>
    </row>
    <row r="161" spans="2:63" ht="38.25" hidden="1" customHeight="1" x14ac:dyDescent="0.15">
      <c r="B161" s="1069"/>
      <c r="C161" s="983"/>
      <c r="D161" s="469"/>
      <c r="E161" s="469"/>
      <c r="F161" s="469"/>
      <c r="G161" s="469"/>
      <c r="H161" s="977"/>
      <c r="I161" s="974"/>
      <c r="J161" s="244"/>
      <c r="K161" s="244"/>
      <c r="L161" s="244"/>
      <c r="M161" s="244"/>
      <c r="N161" s="986"/>
      <c r="O161" s="959"/>
      <c r="P161" s="244"/>
      <c r="Q161" s="244"/>
      <c r="R161" s="244"/>
      <c r="S161" s="244"/>
      <c r="T161" s="962"/>
      <c r="U161" s="959"/>
      <c r="V161" s="1052"/>
      <c r="W161" s="1052"/>
      <c r="X161" s="1052"/>
      <c r="Y161" s="1052"/>
      <c r="Z161" s="1054"/>
      <c r="AA161" s="1056"/>
      <c r="AB161" s="1059"/>
      <c r="AC161" s="1059"/>
      <c r="AD161" s="1059"/>
      <c r="AE161" s="1059"/>
      <c r="AF161" s="1059"/>
      <c r="AG161" s="1059"/>
      <c r="AH161" s="1059"/>
      <c r="AI161" s="1059"/>
      <c r="AJ161" s="1059"/>
      <c r="AK161" s="1059"/>
      <c r="AL161" s="1059"/>
      <c r="AM161" s="1059"/>
      <c r="AN161" s="1059"/>
      <c r="AO161" s="1059"/>
      <c r="AP161" s="1059"/>
      <c r="AQ161" s="474"/>
      <c r="AR161" s="475"/>
      <c r="AS161" s="1059"/>
      <c r="AT161" s="1059"/>
      <c r="AU161" s="474"/>
      <c r="AV161" s="475"/>
      <c r="AW161" s="1059"/>
      <c r="AX161" s="1059"/>
      <c r="AY161" s="474"/>
      <c r="AZ161" s="475"/>
      <c r="BA161" s="1059"/>
      <c r="BB161" s="1059"/>
      <c r="BC161" s="474"/>
      <c r="BD161" s="475"/>
      <c r="BE161" s="1059"/>
      <c r="BF161" s="1059"/>
      <c r="BG161" s="474"/>
      <c r="BH161" s="475"/>
      <c r="BI161" s="305"/>
      <c r="BJ161" s="296"/>
      <c r="BK161" s="266"/>
    </row>
    <row r="162" spans="2:63" ht="12.75" hidden="1" customHeight="1" x14ac:dyDescent="0.15">
      <c r="B162" s="1069"/>
      <c r="C162" s="983"/>
      <c r="D162" s="469"/>
      <c r="E162" s="469"/>
      <c r="F162" s="469"/>
      <c r="G162" s="469"/>
      <c r="H162" s="977"/>
      <c r="I162" s="974"/>
      <c r="J162" s="244"/>
      <c r="K162" s="244"/>
      <c r="L162" s="244"/>
      <c r="M162" s="244"/>
      <c r="N162" s="986"/>
      <c r="O162" s="959"/>
      <c r="P162" s="244"/>
      <c r="Q162" s="244"/>
      <c r="R162" s="244"/>
      <c r="S162" s="244"/>
      <c r="T162" s="962"/>
      <c r="U162" s="959"/>
      <c r="V162" s="1052"/>
      <c r="W162" s="1052"/>
      <c r="X162" s="1052"/>
      <c r="Y162" s="1052"/>
      <c r="Z162" s="1054"/>
      <c r="AA162" s="1056"/>
      <c r="AB162" s="1059"/>
      <c r="AC162" s="1059"/>
      <c r="AD162" s="1059"/>
      <c r="AE162" s="1059"/>
      <c r="AF162" s="1059"/>
      <c r="AG162" s="1059"/>
      <c r="AH162" s="1059"/>
      <c r="AI162" s="1059"/>
      <c r="AJ162" s="1059"/>
      <c r="AK162" s="1059"/>
      <c r="AL162" s="1059"/>
      <c r="AM162" s="1059"/>
      <c r="AN162" s="1059"/>
      <c r="AO162" s="1059"/>
      <c r="AP162" s="1059"/>
      <c r="AQ162" s="474"/>
      <c r="AR162" s="475"/>
      <c r="AS162" s="1059"/>
      <c r="AT162" s="1059"/>
      <c r="AU162" s="474"/>
      <c r="AV162" s="475"/>
      <c r="AW162" s="1059"/>
      <c r="AX162" s="1059"/>
      <c r="AY162" s="474"/>
      <c r="AZ162" s="475"/>
      <c r="BA162" s="1059"/>
      <c r="BB162" s="1059"/>
      <c r="BC162" s="474"/>
      <c r="BD162" s="475"/>
      <c r="BE162" s="1059"/>
      <c r="BF162" s="1059"/>
      <c r="BG162" s="474"/>
      <c r="BH162" s="475"/>
      <c r="BI162" s="295"/>
      <c r="BJ162" s="296"/>
      <c r="BK162" s="266"/>
    </row>
    <row r="163" spans="2:63" ht="12.75" hidden="1" customHeight="1" x14ac:dyDescent="0.15">
      <c r="B163" s="1069"/>
      <c r="C163" s="983"/>
      <c r="D163" s="469"/>
      <c r="E163" s="469"/>
      <c r="F163" s="469"/>
      <c r="G163" s="469"/>
      <c r="H163" s="977"/>
      <c r="I163" s="974"/>
      <c r="J163" s="244"/>
      <c r="K163" s="244"/>
      <c r="L163" s="244"/>
      <c r="M163" s="244"/>
      <c r="N163" s="991"/>
      <c r="O163" s="960"/>
      <c r="P163" s="244"/>
      <c r="Q163" s="244"/>
      <c r="R163" s="244"/>
      <c r="S163" s="244"/>
      <c r="T163" s="963"/>
      <c r="U163" s="960"/>
      <c r="V163" s="1052"/>
      <c r="W163" s="1052"/>
      <c r="X163" s="1052"/>
      <c r="Y163" s="1052"/>
      <c r="Z163" s="1054"/>
      <c r="AA163" s="1056"/>
      <c r="AB163" s="1059"/>
      <c r="AC163" s="1059"/>
      <c r="AD163" s="1059"/>
      <c r="AE163" s="1059"/>
      <c r="AF163" s="1059"/>
      <c r="AG163" s="1059"/>
      <c r="AH163" s="1059"/>
      <c r="AI163" s="1059"/>
      <c r="AJ163" s="1059"/>
      <c r="AK163" s="1059"/>
      <c r="AL163" s="1059"/>
      <c r="AM163" s="1059"/>
      <c r="AN163" s="1059"/>
      <c r="AO163" s="1059"/>
      <c r="AP163" s="1059"/>
      <c r="AQ163" s="474"/>
      <c r="AR163" s="475"/>
      <c r="AS163" s="1059"/>
      <c r="AT163" s="1059"/>
      <c r="AU163" s="474"/>
      <c r="AV163" s="475"/>
      <c r="AW163" s="1059"/>
      <c r="AX163" s="1059"/>
      <c r="AY163" s="474"/>
      <c r="AZ163" s="475"/>
      <c r="BA163" s="1059"/>
      <c r="BB163" s="1059"/>
      <c r="BC163" s="474"/>
      <c r="BD163" s="475"/>
      <c r="BE163" s="1059"/>
      <c r="BF163" s="1059"/>
      <c r="BG163" s="474"/>
      <c r="BH163" s="475"/>
      <c r="BI163" s="295"/>
      <c r="BJ163" s="296"/>
      <c r="BK163" s="266"/>
    </row>
    <row r="164" spans="2:63" ht="38.25" hidden="1" customHeight="1" x14ac:dyDescent="0.15">
      <c r="B164" s="1069"/>
      <c r="C164" s="983"/>
      <c r="D164" s="469"/>
      <c r="E164" s="469"/>
      <c r="F164" s="469"/>
      <c r="G164" s="469"/>
      <c r="H164" s="977"/>
      <c r="I164" s="974"/>
      <c r="J164" s="244"/>
      <c r="K164" s="244"/>
      <c r="L164" s="244"/>
      <c r="M164" s="244"/>
      <c r="N164" s="961" t="s">
        <v>2141</v>
      </c>
      <c r="O164" s="958">
        <v>0.05</v>
      </c>
      <c r="P164" s="244"/>
      <c r="Q164" s="244"/>
      <c r="R164" s="244"/>
      <c r="S164" s="244"/>
      <c r="T164" s="961"/>
      <c r="U164" s="958"/>
      <c r="V164" s="1052"/>
      <c r="W164" s="1052"/>
      <c r="X164" s="1052"/>
      <c r="Y164" s="1052"/>
      <c r="Z164" s="1054"/>
      <c r="AA164" s="1056"/>
      <c r="AB164" s="1059"/>
      <c r="AC164" s="1059"/>
      <c r="AD164" s="1059"/>
      <c r="AE164" s="1059"/>
      <c r="AF164" s="1059"/>
      <c r="AG164" s="1059"/>
      <c r="AH164" s="1059"/>
      <c r="AI164" s="1059"/>
      <c r="AJ164" s="1059"/>
      <c r="AK164" s="1059"/>
      <c r="AL164" s="1059"/>
      <c r="AM164" s="1059"/>
      <c r="AN164" s="1059"/>
      <c r="AO164" s="1059"/>
      <c r="AP164" s="1059"/>
      <c r="AQ164" s="481"/>
      <c r="AR164" s="482"/>
      <c r="AS164" s="1059"/>
      <c r="AT164" s="1059"/>
      <c r="AU164" s="481"/>
      <c r="AV164" s="482"/>
      <c r="AW164" s="1059"/>
      <c r="AX164" s="1059"/>
      <c r="AY164" s="481"/>
      <c r="AZ164" s="482"/>
      <c r="BA164" s="1059"/>
      <c r="BB164" s="1059"/>
      <c r="BC164" s="481"/>
      <c r="BD164" s="482"/>
      <c r="BE164" s="1059"/>
      <c r="BF164" s="1059"/>
      <c r="BG164" s="481"/>
      <c r="BH164" s="482"/>
      <c r="BI164" s="295"/>
      <c r="BJ164" s="296"/>
      <c r="BK164" s="266"/>
    </row>
    <row r="165" spans="2:63" ht="12.75" hidden="1" customHeight="1" x14ac:dyDescent="0.15">
      <c r="B165" s="1069"/>
      <c r="C165" s="983"/>
      <c r="D165" s="469"/>
      <c r="E165" s="469"/>
      <c r="F165" s="469"/>
      <c r="G165" s="469"/>
      <c r="H165" s="977"/>
      <c r="I165" s="974"/>
      <c r="J165" s="244"/>
      <c r="K165" s="244"/>
      <c r="L165" s="244"/>
      <c r="M165" s="244"/>
      <c r="N165" s="963"/>
      <c r="O165" s="960"/>
      <c r="P165" s="244"/>
      <c r="Q165" s="244"/>
      <c r="R165" s="244"/>
      <c r="S165" s="244"/>
      <c r="T165" s="963"/>
      <c r="U165" s="960"/>
      <c r="V165" s="1052"/>
      <c r="W165" s="1052"/>
      <c r="X165" s="1052"/>
      <c r="Y165" s="1052"/>
      <c r="Z165" s="1054"/>
      <c r="AA165" s="1056"/>
      <c r="AB165" s="1059"/>
      <c r="AC165" s="1059"/>
      <c r="AD165" s="1059"/>
      <c r="AE165" s="1059"/>
      <c r="AF165" s="1059"/>
      <c r="AG165" s="1059"/>
      <c r="AH165" s="1059"/>
      <c r="AI165" s="1059"/>
      <c r="AJ165" s="1059"/>
      <c r="AK165" s="1059"/>
      <c r="AL165" s="1059"/>
      <c r="AM165" s="1059"/>
      <c r="AN165" s="1059"/>
      <c r="AO165" s="1059"/>
      <c r="AP165" s="1059"/>
      <c r="AQ165" s="481"/>
      <c r="AR165" s="482"/>
      <c r="AS165" s="1059"/>
      <c r="AT165" s="1059"/>
      <c r="AU165" s="481"/>
      <c r="AV165" s="482"/>
      <c r="AW165" s="1059"/>
      <c r="AX165" s="1059"/>
      <c r="AY165" s="481"/>
      <c r="AZ165" s="482"/>
      <c r="BA165" s="1059"/>
      <c r="BB165" s="1059"/>
      <c r="BC165" s="481"/>
      <c r="BD165" s="482"/>
      <c r="BE165" s="1059"/>
      <c r="BF165" s="1059"/>
      <c r="BG165" s="481"/>
      <c r="BH165" s="482"/>
      <c r="BI165" s="295"/>
      <c r="BJ165" s="296"/>
      <c r="BK165" s="266"/>
    </row>
    <row r="166" spans="2:63" ht="12.75" hidden="1" customHeight="1" x14ac:dyDescent="0.15">
      <c r="B166" s="1069"/>
      <c r="C166" s="983"/>
      <c r="D166" s="469"/>
      <c r="E166" s="469"/>
      <c r="F166" s="469"/>
      <c r="G166" s="469"/>
      <c r="H166" s="977"/>
      <c r="I166" s="974"/>
      <c r="J166" s="244"/>
      <c r="K166" s="244"/>
      <c r="L166" s="244"/>
      <c r="M166" s="244"/>
      <c r="N166" s="997" t="s">
        <v>2142</v>
      </c>
      <c r="O166" s="958">
        <v>0.12</v>
      </c>
      <c r="P166" s="490"/>
      <c r="Q166" s="490"/>
      <c r="R166" s="490"/>
      <c r="S166" s="490"/>
      <c r="T166" s="1071"/>
      <c r="U166" s="958"/>
      <c r="V166" s="1052"/>
      <c r="W166" s="1052"/>
      <c r="X166" s="1052"/>
      <c r="Y166" s="1052"/>
      <c r="Z166" s="1054"/>
      <c r="AA166" s="1056"/>
      <c r="AB166" s="1059"/>
      <c r="AC166" s="1059"/>
      <c r="AD166" s="1059"/>
      <c r="AE166" s="1059"/>
      <c r="AF166" s="1059"/>
      <c r="AG166" s="1059"/>
      <c r="AH166" s="1059"/>
      <c r="AI166" s="1059"/>
      <c r="AJ166" s="1059"/>
      <c r="AK166" s="1059"/>
      <c r="AL166" s="1059"/>
      <c r="AM166" s="1059"/>
      <c r="AN166" s="1059"/>
      <c r="AO166" s="1059"/>
      <c r="AP166" s="1059"/>
      <c r="AQ166" s="474"/>
      <c r="AR166" s="475"/>
      <c r="AS166" s="1059"/>
      <c r="AT166" s="1059"/>
      <c r="AU166" s="474"/>
      <c r="AV166" s="475"/>
      <c r="AW166" s="1059"/>
      <c r="AX166" s="1059"/>
      <c r="AY166" s="474"/>
      <c r="AZ166" s="475"/>
      <c r="BA166" s="1059"/>
      <c r="BB166" s="1059"/>
      <c r="BC166" s="474"/>
      <c r="BD166" s="475"/>
      <c r="BE166" s="1059"/>
      <c r="BF166" s="1059"/>
      <c r="BG166" s="474"/>
      <c r="BH166" s="475"/>
      <c r="BI166" s="297"/>
      <c r="BJ166" s="296"/>
      <c r="BK166" s="266"/>
    </row>
    <row r="167" spans="2:63" ht="38.25" hidden="1" customHeight="1" x14ac:dyDescent="0.15">
      <c r="B167" s="1069"/>
      <c r="C167" s="983"/>
      <c r="D167" s="469"/>
      <c r="E167" s="469"/>
      <c r="F167" s="469"/>
      <c r="G167" s="469"/>
      <c r="H167" s="977"/>
      <c r="I167" s="974"/>
      <c r="J167" s="244"/>
      <c r="K167" s="244"/>
      <c r="L167" s="244"/>
      <c r="M167" s="244"/>
      <c r="N167" s="991"/>
      <c r="O167" s="960"/>
      <c r="P167" s="268"/>
      <c r="Q167" s="268"/>
      <c r="R167" s="268"/>
      <c r="S167" s="268"/>
      <c r="T167" s="1072"/>
      <c r="U167" s="960"/>
      <c r="V167" s="1052"/>
      <c r="W167" s="1052"/>
      <c r="X167" s="1052"/>
      <c r="Y167" s="1052"/>
      <c r="Z167" s="1054"/>
      <c r="AA167" s="1056"/>
      <c r="AB167" s="1059"/>
      <c r="AC167" s="1059"/>
      <c r="AD167" s="1059"/>
      <c r="AE167" s="1059"/>
      <c r="AF167" s="1059"/>
      <c r="AG167" s="1059"/>
      <c r="AH167" s="1059"/>
      <c r="AI167" s="1059"/>
      <c r="AJ167" s="1059"/>
      <c r="AK167" s="1059"/>
      <c r="AL167" s="1059"/>
      <c r="AM167" s="1059"/>
      <c r="AN167" s="1059"/>
      <c r="AO167" s="1059"/>
      <c r="AP167" s="1059"/>
      <c r="AQ167" s="477"/>
      <c r="AR167" s="478"/>
      <c r="AS167" s="1059"/>
      <c r="AT167" s="1059"/>
      <c r="AU167" s="477"/>
      <c r="AV167" s="478"/>
      <c r="AW167" s="1059"/>
      <c r="AX167" s="1059"/>
      <c r="AY167" s="477"/>
      <c r="AZ167" s="478"/>
      <c r="BA167" s="1059"/>
      <c r="BB167" s="1059"/>
      <c r="BC167" s="477"/>
      <c r="BD167" s="478"/>
      <c r="BE167" s="1059"/>
      <c r="BF167" s="1059"/>
      <c r="BG167" s="477"/>
      <c r="BH167" s="478"/>
      <c r="BI167" s="255"/>
      <c r="BJ167" s="255"/>
      <c r="BK167" s="256"/>
    </row>
    <row r="168" spans="2:63" ht="12.75" hidden="1" customHeight="1" x14ac:dyDescent="0.15">
      <c r="B168" s="1069"/>
      <c r="C168" s="983"/>
      <c r="D168" s="469"/>
      <c r="E168" s="469"/>
      <c r="F168" s="469"/>
      <c r="G168" s="469"/>
      <c r="H168" s="977"/>
      <c r="I168" s="974"/>
      <c r="J168" s="244"/>
      <c r="K168" s="244"/>
      <c r="L168" s="244"/>
      <c r="M168" s="244"/>
      <c r="N168" s="961" t="s">
        <v>2143</v>
      </c>
      <c r="O168" s="958">
        <v>0.05</v>
      </c>
      <c r="P168" s="268"/>
      <c r="Q168" s="268"/>
      <c r="R168" s="268"/>
      <c r="S168" s="268"/>
      <c r="T168" s="1071"/>
      <c r="U168" s="958"/>
      <c r="V168" s="1052"/>
      <c r="W168" s="1052"/>
      <c r="X168" s="1052"/>
      <c r="Y168" s="1052"/>
      <c r="Z168" s="1054"/>
      <c r="AA168" s="1056"/>
      <c r="AB168" s="1059"/>
      <c r="AC168" s="1059"/>
      <c r="AD168" s="1059"/>
      <c r="AE168" s="1059"/>
      <c r="AF168" s="1059"/>
      <c r="AG168" s="1059"/>
      <c r="AH168" s="1059"/>
      <c r="AI168" s="1059"/>
      <c r="AJ168" s="1059"/>
      <c r="AK168" s="1059"/>
      <c r="AL168" s="1059"/>
      <c r="AM168" s="1059"/>
      <c r="AN168" s="1059"/>
      <c r="AO168" s="1059"/>
      <c r="AP168" s="1059"/>
      <c r="AQ168" s="477"/>
      <c r="AR168" s="478"/>
      <c r="AS168" s="1059"/>
      <c r="AT168" s="1059"/>
      <c r="AU168" s="477"/>
      <c r="AV168" s="478"/>
      <c r="AW168" s="1059"/>
      <c r="AX168" s="1059"/>
      <c r="AY168" s="477"/>
      <c r="AZ168" s="478"/>
      <c r="BA168" s="1059"/>
      <c r="BB168" s="1059"/>
      <c r="BC168" s="477"/>
      <c r="BD168" s="478"/>
      <c r="BE168" s="1059"/>
      <c r="BF168" s="1059"/>
      <c r="BG168" s="477"/>
      <c r="BH168" s="478"/>
      <c r="BI168" s="264"/>
      <c r="BJ168" s="265"/>
      <c r="BK168" s="266"/>
    </row>
    <row r="169" spans="2:63" ht="12.75" hidden="1" customHeight="1" x14ac:dyDescent="0.15">
      <c r="B169" s="1069"/>
      <c r="C169" s="983"/>
      <c r="D169" s="469"/>
      <c r="E169" s="469"/>
      <c r="F169" s="469"/>
      <c r="G169" s="469"/>
      <c r="H169" s="977"/>
      <c r="I169" s="974"/>
      <c r="J169" s="244"/>
      <c r="K169" s="244"/>
      <c r="L169" s="244"/>
      <c r="M169" s="244"/>
      <c r="N169" s="963"/>
      <c r="O169" s="960"/>
      <c r="P169" s="268"/>
      <c r="Q169" s="268"/>
      <c r="R169" s="268"/>
      <c r="S169" s="268"/>
      <c r="T169" s="1072"/>
      <c r="U169" s="960"/>
      <c r="V169" s="1052"/>
      <c r="W169" s="1052"/>
      <c r="X169" s="1052"/>
      <c r="Y169" s="1052"/>
      <c r="Z169" s="1054"/>
      <c r="AA169" s="1056"/>
      <c r="AB169" s="1059"/>
      <c r="AC169" s="1059"/>
      <c r="AD169" s="1059"/>
      <c r="AE169" s="1059"/>
      <c r="AF169" s="1059"/>
      <c r="AG169" s="1059"/>
      <c r="AH169" s="1059"/>
      <c r="AI169" s="1059"/>
      <c r="AJ169" s="1059"/>
      <c r="AK169" s="1059"/>
      <c r="AL169" s="1059"/>
      <c r="AM169" s="1059"/>
      <c r="AN169" s="1059"/>
      <c r="AO169" s="1059"/>
      <c r="AP169" s="1059"/>
      <c r="AQ169" s="477"/>
      <c r="AR169" s="480"/>
      <c r="AS169" s="1059"/>
      <c r="AT169" s="1059"/>
      <c r="AU169" s="479"/>
      <c r="AV169" s="480"/>
      <c r="AW169" s="1059"/>
      <c r="AX169" s="1059"/>
      <c r="AY169" s="479"/>
      <c r="AZ169" s="480"/>
      <c r="BA169" s="1059"/>
      <c r="BB169" s="1059"/>
      <c r="BC169" s="479"/>
      <c r="BD169" s="480"/>
      <c r="BE169" s="1059"/>
      <c r="BF169" s="1059"/>
      <c r="BG169" s="479"/>
      <c r="BH169" s="480"/>
      <c r="BI169" s="264"/>
      <c r="BJ169" s="265"/>
      <c r="BK169" s="266"/>
    </row>
    <row r="170" spans="2:63" ht="12.75" hidden="1" customHeight="1" x14ac:dyDescent="0.15">
      <c r="B170" s="1069"/>
      <c r="C170" s="983"/>
      <c r="D170" s="469"/>
      <c r="E170" s="469"/>
      <c r="F170" s="469"/>
      <c r="G170" s="469"/>
      <c r="H170" s="977"/>
      <c r="I170" s="974"/>
      <c r="J170" s="244"/>
      <c r="K170" s="244"/>
      <c r="L170" s="244"/>
      <c r="M170" s="244"/>
      <c r="N170" s="997" t="s">
        <v>2144</v>
      </c>
      <c r="O170" s="1062">
        <v>0.08</v>
      </c>
      <c r="P170" s="268"/>
      <c r="Q170" s="268"/>
      <c r="R170" s="268"/>
      <c r="S170" s="268"/>
      <c r="T170" s="1071"/>
      <c r="U170" s="1062"/>
      <c r="V170" s="1052"/>
      <c r="W170" s="1052"/>
      <c r="X170" s="1052"/>
      <c r="Y170" s="1052"/>
      <c r="Z170" s="1054"/>
      <c r="AA170" s="1056"/>
      <c r="AB170" s="1059"/>
      <c r="AC170" s="1059"/>
      <c r="AD170" s="1059"/>
      <c r="AE170" s="1059"/>
      <c r="AF170" s="1059"/>
      <c r="AG170" s="1059"/>
      <c r="AH170" s="1059"/>
      <c r="AI170" s="1059"/>
      <c r="AJ170" s="1059"/>
      <c r="AK170" s="1059"/>
      <c r="AL170" s="1059"/>
      <c r="AM170" s="1059"/>
      <c r="AN170" s="1059"/>
      <c r="AO170" s="1059"/>
      <c r="AP170" s="1059"/>
      <c r="AQ170" s="474"/>
      <c r="AR170" s="475"/>
      <c r="AS170" s="1059"/>
      <c r="AT170" s="1059"/>
      <c r="AU170" s="474"/>
      <c r="AV170" s="475"/>
      <c r="AW170" s="1059"/>
      <c r="AX170" s="1059"/>
      <c r="AY170" s="474"/>
      <c r="AZ170" s="475"/>
      <c r="BA170" s="1059"/>
      <c r="BB170" s="1059"/>
      <c r="BC170" s="474"/>
      <c r="BD170" s="475"/>
      <c r="BE170" s="1059"/>
      <c r="BF170" s="1059"/>
      <c r="BG170" s="474"/>
      <c r="BH170" s="475"/>
      <c r="BI170" s="295"/>
      <c r="BJ170" s="296"/>
      <c r="BK170" s="266"/>
    </row>
    <row r="171" spans="2:63" ht="12.75" hidden="1" customHeight="1" x14ac:dyDescent="0.15">
      <c r="B171" s="1069"/>
      <c r="C171" s="983"/>
      <c r="D171" s="469"/>
      <c r="E171" s="469"/>
      <c r="F171" s="469"/>
      <c r="G171" s="469"/>
      <c r="H171" s="977"/>
      <c r="I171" s="974"/>
      <c r="J171" s="244"/>
      <c r="K171" s="244"/>
      <c r="L171" s="244"/>
      <c r="M171" s="244"/>
      <c r="N171" s="986"/>
      <c r="O171" s="1063"/>
      <c r="P171" s="268"/>
      <c r="Q171" s="268"/>
      <c r="R171" s="268"/>
      <c r="S171" s="268"/>
      <c r="T171" s="1073"/>
      <c r="U171" s="1063"/>
      <c r="V171" s="1052"/>
      <c r="W171" s="1052"/>
      <c r="X171" s="1052"/>
      <c r="Y171" s="1052"/>
      <c r="Z171" s="1054"/>
      <c r="AA171" s="1056"/>
      <c r="AB171" s="1059"/>
      <c r="AC171" s="1059"/>
      <c r="AD171" s="1059"/>
      <c r="AE171" s="1059"/>
      <c r="AF171" s="1059"/>
      <c r="AG171" s="1059"/>
      <c r="AH171" s="1059"/>
      <c r="AI171" s="1059"/>
      <c r="AJ171" s="1059"/>
      <c r="AK171" s="1059"/>
      <c r="AL171" s="1059"/>
      <c r="AM171" s="1059"/>
      <c r="AN171" s="1059"/>
      <c r="AO171" s="1059"/>
      <c r="AP171" s="1059"/>
      <c r="AQ171" s="474"/>
      <c r="AR171" s="475"/>
      <c r="AS171" s="1059"/>
      <c r="AT171" s="1059"/>
      <c r="AU171" s="474"/>
      <c r="AV171" s="475"/>
      <c r="AW171" s="1059"/>
      <c r="AX171" s="1059"/>
      <c r="AY171" s="474"/>
      <c r="AZ171" s="475"/>
      <c r="BA171" s="1059"/>
      <c r="BB171" s="1059"/>
      <c r="BC171" s="474"/>
      <c r="BD171" s="475"/>
      <c r="BE171" s="1059"/>
      <c r="BF171" s="1059"/>
      <c r="BG171" s="474"/>
      <c r="BH171" s="475"/>
      <c r="BI171" s="295"/>
      <c r="BJ171" s="296"/>
      <c r="BK171" s="266"/>
    </row>
    <row r="172" spans="2:63" ht="12.75" hidden="1" customHeight="1" x14ac:dyDescent="0.15">
      <c r="B172" s="1069"/>
      <c r="C172" s="983"/>
      <c r="D172" s="469"/>
      <c r="E172" s="469"/>
      <c r="F172" s="469"/>
      <c r="G172" s="469"/>
      <c r="H172" s="977"/>
      <c r="I172" s="974"/>
      <c r="J172" s="244"/>
      <c r="K172" s="244"/>
      <c r="L172" s="244"/>
      <c r="M172" s="244"/>
      <c r="N172" s="991"/>
      <c r="O172" s="1064"/>
      <c r="P172" s="268"/>
      <c r="Q172" s="268"/>
      <c r="R172" s="268"/>
      <c r="S172" s="268"/>
      <c r="T172" s="1072"/>
      <c r="U172" s="1064"/>
      <c r="V172" s="1052"/>
      <c r="W172" s="1052"/>
      <c r="X172" s="1052"/>
      <c r="Y172" s="1052"/>
      <c r="Z172" s="1054"/>
      <c r="AA172" s="1056"/>
      <c r="AB172" s="1059"/>
      <c r="AC172" s="1059"/>
      <c r="AD172" s="1059"/>
      <c r="AE172" s="1059"/>
      <c r="AF172" s="1059"/>
      <c r="AG172" s="1059"/>
      <c r="AH172" s="1059"/>
      <c r="AI172" s="1059"/>
      <c r="AJ172" s="1059"/>
      <c r="AK172" s="1059"/>
      <c r="AL172" s="1059"/>
      <c r="AM172" s="1059"/>
      <c r="AN172" s="1059"/>
      <c r="AO172" s="1059"/>
      <c r="AP172" s="1059"/>
      <c r="AQ172" s="474"/>
      <c r="AR172" s="475"/>
      <c r="AS172" s="1059"/>
      <c r="AT172" s="1059"/>
      <c r="AU172" s="474"/>
      <c r="AV172" s="475"/>
      <c r="AW172" s="1059"/>
      <c r="AX172" s="1059"/>
      <c r="AY172" s="474"/>
      <c r="AZ172" s="475"/>
      <c r="BA172" s="1059"/>
      <c r="BB172" s="1059"/>
      <c r="BC172" s="474"/>
      <c r="BD172" s="475"/>
      <c r="BE172" s="1059"/>
      <c r="BF172" s="1059"/>
      <c r="BG172" s="474"/>
      <c r="BH172" s="475"/>
      <c r="BI172" s="295"/>
      <c r="BJ172" s="296"/>
      <c r="BK172" s="266"/>
    </row>
    <row r="173" spans="2:63" ht="51" hidden="1" customHeight="1" x14ac:dyDescent="0.15">
      <c r="B173" s="1069"/>
      <c r="C173" s="983"/>
      <c r="D173" s="469"/>
      <c r="E173" s="469"/>
      <c r="F173" s="469"/>
      <c r="G173" s="469"/>
      <c r="H173" s="977"/>
      <c r="I173" s="974"/>
      <c r="J173" s="244"/>
      <c r="K173" s="244"/>
      <c r="L173" s="244"/>
      <c r="M173" s="244"/>
      <c r="N173" s="1075" t="s">
        <v>2145</v>
      </c>
      <c r="O173" s="958">
        <v>0.1</v>
      </c>
      <c r="P173" s="268"/>
      <c r="Q173" s="268"/>
      <c r="R173" s="268"/>
      <c r="S173" s="268"/>
      <c r="T173" s="491" t="s">
        <v>2146</v>
      </c>
      <c r="U173" s="268">
        <v>0.5</v>
      </c>
      <c r="V173" s="1052"/>
      <c r="W173" s="1052"/>
      <c r="X173" s="1052"/>
      <c r="Y173" s="1052"/>
      <c r="Z173" s="1054"/>
      <c r="AA173" s="1056"/>
      <c r="AB173" s="1059"/>
      <c r="AC173" s="1059"/>
      <c r="AD173" s="1059"/>
      <c r="AE173" s="1059"/>
      <c r="AF173" s="1059"/>
      <c r="AG173" s="1059"/>
      <c r="AH173" s="1059"/>
      <c r="AI173" s="1059"/>
      <c r="AJ173" s="1059"/>
      <c r="AK173" s="1059"/>
      <c r="AL173" s="1059"/>
      <c r="AM173" s="1059"/>
      <c r="AN173" s="1059"/>
      <c r="AO173" s="1059"/>
      <c r="AP173" s="1059"/>
      <c r="AQ173" s="481"/>
      <c r="AR173" s="482"/>
      <c r="AS173" s="1059"/>
      <c r="AT173" s="1059"/>
      <c r="AU173" s="481"/>
      <c r="AV173" s="482"/>
      <c r="AW173" s="1059"/>
      <c r="AX173" s="1059"/>
      <c r="AY173" s="481"/>
      <c r="AZ173" s="482"/>
      <c r="BA173" s="1059"/>
      <c r="BB173" s="1059"/>
      <c r="BC173" s="481"/>
      <c r="BD173" s="482"/>
      <c r="BE173" s="1059"/>
      <c r="BF173" s="1059"/>
      <c r="BG173" s="481"/>
      <c r="BH173" s="482"/>
      <c r="BI173" s="295"/>
      <c r="BJ173" s="296"/>
      <c r="BK173" s="266"/>
    </row>
    <row r="174" spans="2:63" ht="12.75" hidden="1" customHeight="1" x14ac:dyDescent="0.15">
      <c r="B174" s="1069"/>
      <c r="C174" s="983"/>
      <c r="D174" s="469"/>
      <c r="E174" s="469"/>
      <c r="F174" s="469"/>
      <c r="G174" s="469"/>
      <c r="H174" s="977"/>
      <c r="I174" s="974"/>
      <c r="J174" s="244"/>
      <c r="K174" s="244"/>
      <c r="L174" s="244"/>
      <c r="M174" s="244"/>
      <c r="N174" s="1076"/>
      <c r="O174" s="959"/>
      <c r="P174" s="268"/>
      <c r="Q174" s="268"/>
      <c r="R174" s="268"/>
      <c r="S174" s="268"/>
      <c r="T174" s="1071" t="s">
        <v>2147</v>
      </c>
      <c r="U174" s="958">
        <v>0.5</v>
      </c>
      <c r="V174" s="1052"/>
      <c r="W174" s="1052"/>
      <c r="X174" s="1052"/>
      <c r="Y174" s="1052"/>
      <c r="Z174" s="1054"/>
      <c r="AA174" s="1056"/>
      <c r="AB174" s="1059"/>
      <c r="AC174" s="1059"/>
      <c r="AD174" s="1059"/>
      <c r="AE174" s="1059"/>
      <c r="AF174" s="1059"/>
      <c r="AG174" s="1059"/>
      <c r="AH174" s="1059"/>
      <c r="AI174" s="1059"/>
      <c r="AJ174" s="1059"/>
      <c r="AK174" s="1059"/>
      <c r="AL174" s="1059"/>
      <c r="AM174" s="1059"/>
      <c r="AN174" s="1059"/>
      <c r="AO174" s="1059"/>
      <c r="AP174" s="1059"/>
      <c r="AQ174" s="474"/>
      <c r="AR174" s="475"/>
      <c r="AS174" s="1059"/>
      <c r="AT174" s="1059"/>
      <c r="AU174" s="474"/>
      <c r="AV174" s="475"/>
      <c r="AW174" s="1059"/>
      <c r="AX174" s="1059"/>
      <c r="AY174" s="474"/>
      <c r="AZ174" s="475"/>
      <c r="BA174" s="1059"/>
      <c r="BB174" s="1059"/>
      <c r="BC174" s="474"/>
      <c r="BD174" s="475"/>
      <c r="BE174" s="1059"/>
      <c r="BF174" s="1059"/>
      <c r="BG174" s="474"/>
      <c r="BH174" s="475"/>
      <c r="BI174" s="297"/>
      <c r="BJ174" s="296"/>
      <c r="BK174" s="266"/>
    </row>
    <row r="175" spans="2:63" ht="12.75" hidden="1" customHeight="1" x14ac:dyDescent="0.15">
      <c r="B175" s="1069"/>
      <c r="C175" s="983"/>
      <c r="D175" s="469"/>
      <c r="E175" s="469"/>
      <c r="F175" s="469"/>
      <c r="G175" s="469"/>
      <c r="H175" s="977"/>
      <c r="I175" s="974"/>
      <c r="J175" s="244"/>
      <c r="K175" s="244"/>
      <c r="L175" s="244"/>
      <c r="M175" s="244"/>
      <c r="N175" s="1077"/>
      <c r="O175" s="960"/>
      <c r="P175" s="268"/>
      <c r="Q175" s="268"/>
      <c r="R175" s="268"/>
      <c r="S175" s="268"/>
      <c r="T175" s="1072"/>
      <c r="U175" s="960"/>
      <c r="V175" s="1052"/>
      <c r="W175" s="1052"/>
      <c r="X175" s="1052"/>
      <c r="Y175" s="1052"/>
      <c r="Z175" s="1054"/>
      <c r="AA175" s="1056"/>
      <c r="AB175" s="1059"/>
      <c r="AC175" s="1059"/>
      <c r="AD175" s="1059"/>
      <c r="AE175" s="1059"/>
      <c r="AF175" s="1059"/>
      <c r="AG175" s="1059"/>
      <c r="AH175" s="1059"/>
      <c r="AI175" s="1059"/>
      <c r="AJ175" s="1059"/>
      <c r="AK175" s="1059"/>
      <c r="AL175" s="1059"/>
      <c r="AM175" s="1059"/>
      <c r="AN175" s="1059"/>
      <c r="AO175" s="1059"/>
      <c r="AP175" s="1059"/>
      <c r="AQ175" s="477"/>
      <c r="AR175" s="478"/>
      <c r="AS175" s="1059"/>
      <c r="AT175" s="1059"/>
      <c r="AU175" s="477"/>
      <c r="AV175" s="478"/>
      <c r="AW175" s="1059"/>
      <c r="AX175" s="1059"/>
      <c r="AY175" s="477"/>
      <c r="AZ175" s="478"/>
      <c r="BA175" s="1059"/>
      <c r="BB175" s="1059"/>
      <c r="BC175" s="477"/>
      <c r="BD175" s="478"/>
      <c r="BE175" s="1059"/>
      <c r="BF175" s="1059"/>
      <c r="BG175" s="477"/>
      <c r="BH175" s="478"/>
      <c r="BI175" s="255"/>
      <c r="BJ175" s="255"/>
      <c r="BK175" s="256"/>
    </row>
    <row r="176" spans="2:63" ht="25.5" hidden="1" customHeight="1" x14ac:dyDescent="0.15">
      <c r="B176" s="1069"/>
      <c r="C176" s="983"/>
      <c r="D176" s="469"/>
      <c r="E176" s="469"/>
      <c r="F176" s="469"/>
      <c r="G176" s="469"/>
      <c r="H176" s="977"/>
      <c r="I176" s="974"/>
      <c r="J176" s="244"/>
      <c r="K176" s="244"/>
      <c r="L176" s="244"/>
      <c r="M176" s="244"/>
      <c r="N176" s="961" t="s">
        <v>2148</v>
      </c>
      <c r="O176" s="958">
        <v>0.15</v>
      </c>
      <c r="P176" s="268"/>
      <c r="Q176" s="268"/>
      <c r="R176" s="268"/>
      <c r="S176" s="268"/>
      <c r="T176" s="1071"/>
      <c r="U176" s="958"/>
      <c r="V176" s="1052"/>
      <c r="W176" s="1052"/>
      <c r="X176" s="1052"/>
      <c r="Y176" s="1052"/>
      <c r="Z176" s="1054"/>
      <c r="AA176" s="1056"/>
      <c r="AB176" s="1059"/>
      <c r="AC176" s="1059"/>
      <c r="AD176" s="1059"/>
      <c r="AE176" s="1059"/>
      <c r="AF176" s="1059"/>
      <c r="AG176" s="1059"/>
      <c r="AH176" s="1059"/>
      <c r="AI176" s="1059"/>
      <c r="AJ176" s="1059"/>
      <c r="AK176" s="1059"/>
      <c r="AL176" s="1059"/>
      <c r="AM176" s="1059"/>
      <c r="AN176" s="1059"/>
      <c r="AO176" s="1059"/>
      <c r="AP176" s="1059"/>
      <c r="AQ176" s="477"/>
      <c r="AR176" s="480"/>
      <c r="AS176" s="1059"/>
      <c r="AT176" s="1059"/>
      <c r="AU176" s="479"/>
      <c r="AV176" s="480"/>
      <c r="AW176" s="1059"/>
      <c r="AX176" s="1059"/>
      <c r="AY176" s="479"/>
      <c r="AZ176" s="480"/>
      <c r="BA176" s="1059"/>
      <c r="BB176" s="1059"/>
      <c r="BC176" s="479"/>
      <c r="BD176" s="480"/>
      <c r="BE176" s="1059"/>
      <c r="BF176" s="1059"/>
      <c r="BG176" s="479"/>
      <c r="BH176" s="480"/>
      <c r="BI176" s="264"/>
      <c r="BJ176" s="265"/>
      <c r="BK176" s="266"/>
    </row>
    <row r="177" spans="2:63" ht="25.5" hidden="1" customHeight="1" x14ac:dyDescent="0.15">
      <c r="B177" s="1069"/>
      <c r="C177" s="983"/>
      <c r="D177" s="469"/>
      <c r="E177" s="469"/>
      <c r="F177" s="469"/>
      <c r="G177" s="469"/>
      <c r="H177" s="977"/>
      <c r="I177" s="974"/>
      <c r="J177" s="244"/>
      <c r="K177" s="244"/>
      <c r="L177" s="244"/>
      <c r="M177" s="244"/>
      <c r="N177" s="962"/>
      <c r="O177" s="959"/>
      <c r="P177" s="268"/>
      <c r="Q177" s="268"/>
      <c r="R177" s="268"/>
      <c r="S177" s="268"/>
      <c r="T177" s="1073"/>
      <c r="U177" s="959"/>
      <c r="V177" s="1052"/>
      <c r="W177" s="1052"/>
      <c r="X177" s="1052"/>
      <c r="Y177" s="1052"/>
      <c r="Z177" s="1054"/>
      <c r="AA177" s="1056"/>
      <c r="AB177" s="1059"/>
      <c r="AC177" s="1059"/>
      <c r="AD177" s="1059"/>
      <c r="AE177" s="1059"/>
      <c r="AF177" s="1059"/>
      <c r="AG177" s="1059"/>
      <c r="AH177" s="1059"/>
      <c r="AI177" s="1059"/>
      <c r="AJ177" s="1059"/>
      <c r="AK177" s="1059"/>
      <c r="AL177" s="1059"/>
      <c r="AM177" s="1059"/>
      <c r="AN177" s="1059"/>
      <c r="AO177" s="1059"/>
      <c r="AP177" s="1059"/>
      <c r="AQ177" s="474"/>
      <c r="AR177" s="475"/>
      <c r="AS177" s="1059"/>
      <c r="AT177" s="1059"/>
      <c r="AU177" s="474"/>
      <c r="AV177" s="475"/>
      <c r="AW177" s="1059"/>
      <c r="AX177" s="1059"/>
      <c r="AY177" s="474"/>
      <c r="AZ177" s="475"/>
      <c r="BA177" s="1059"/>
      <c r="BB177" s="1059"/>
      <c r="BC177" s="474"/>
      <c r="BD177" s="475"/>
      <c r="BE177" s="1059"/>
      <c r="BF177" s="1059"/>
      <c r="BG177" s="474"/>
      <c r="BH177" s="475"/>
      <c r="BI177" s="295"/>
      <c r="BJ177" s="296"/>
      <c r="BK177" s="266"/>
    </row>
    <row r="178" spans="2:63" ht="25.5" hidden="1" customHeight="1" x14ac:dyDescent="0.15">
      <c r="B178" s="1069"/>
      <c r="C178" s="983"/>
      <c r="D178" s="469"/>
      <c r="E178" s="469"/>
      <c r="F178" s="469"/>
      <c r="G178" s="469"/>
      <c r="H178" s="977"/>
      <c r="I178" s="974"/>
      <c r="J178" s="244"/>
      <c r="K178" s="244"/>
      <c r="L178" s="244"/>
      <c r="M178" s="244"/>
      <c r="N178" s="962"/>
      <c r="O178" s="959"/>
      <c r="P178" s="268"/>
      <c r="Q178" s="268"/>
      <c r="R178" s="268"/>
      <c r="S178" s="268"/>
      <c r="T178" s="1073"/>
      <c r="U178" s="959"/>
      <c r="V178" s="1052"/>
      <c r="W178" s="1052"/>
      <c r="X178" s="1052"/>
      <c r="Y178" s="1052"/>
      <c r="Z178" s="1054"/>
      <c r="AA178" s="1056"/>
      <c r="AB178" s="1059"/>
      <c r="AC178" s="1059"/>
      <c r="AD178" s="1059"/>
      <c r="AE178" s="1059"/>
      <c r="AF178" s="1059"/>
      <c r="AG178" s="1059"/>
      <c r="AH178" s="1059"/>
      <c r="AI178" s="1059"/>
      <c r="AJ178" s="1059"/>
      <c r="AK178" s="1059"/>
      <c r="AL178" s="1059"/>
      <c r="AM178" s="1059"/>
      <c r="AN178" s="1059"/>
      <c r="AO178" s="1059"/>
      <c r="AP178" s="1059"/>
      <c r="AQ178" s="474"/>
      <c r="AR178" s="475"/>
      <c r="AS178" s="1059"/>
      <c r="AT178" s="1059"/>
      <c r="AU178" s="474"/>
      <c r="AV178" s="475"/>
      <c r="AW178" s="1059"/>
      <c r="AX178" s="1059"/>
      <c r="AY178" s="474"/>
      <c r="AZ178" s="475"/>
      <c r="BA178" s="1059"/>
      <c r="BB178" s="1059"/>
      <c r="BC178" s="474"/>
      <c r="BD178" s="475"/>
      <c r="BE178" s="1059"/>
      <c r="BF178" s="1059"/>
      <c r="BG178" s="474"/>
      <c r="BH178" s="475"/>
      <c r="BI178" s="297"/>
      <c r="BJ178" s="296"/>
      <c r="BK178" s="266"/>
    </row>
    <row r="179" spans="2:63" ht="25.5" hidden="1" customHeight="1" x14ac:dyDescent="0.15">
      <c r="B179" s="1069"/>
      <c r="C179" s="983"/>
      <c r="D179" s="469"/>
      <c r="E179" s="469"/>
      <c r="F179" s="469"/>
      <c r="G179" s="469"/>
      <c r="H179" s="977"/>
      <c r="I179" s="974"/>
      <c r="J179" s="244"/>
      <c r="K179" s="244"/>
      <c r="L179" s="244"/>
      <c r="M179" s="244"/>
      <c r="N179" s="962"/>
      <c r="O179" s="959"/>
      <c r="P179" s="268"/>
      <c r="Q179" s="268"/>
      <c r="R179" s="268"/>
      <c r="S179" s="268"/>
      <c r="T179" s="1073"/>
      <c r="U179" s="959"/>
      <c r="V179" s="1052"/>
      <c r="W179" s="1052"/>
      <c r="X179" s="1052"/>
      <c r="Y179" s="1052"/>
      <c r="Z179" s="1054"/>
      <c r="AA179" s="1056"/>
      <c r="AB179" s="1059"/>
      <c r="AC179" s="1059"/>
      <c r="AD179" s="1059"/>
      <c r="AE179" s="1059"/>
      <c r="AF179" s="1059"/>
      <c r="AG179" s="1059"/>
      <c r="AH179" s="1059"/>
      <c r="AI179" s="1059"/>
      <c r="AJ179" s="1059"/>
      <c r="AK179" s="1059"/>
      <c r="AL179" s="1059"/>
      <c r="AM179" s="1059"/>
      <c r="AN179" s="1059"/>
      <c r="AO179" s="1059"/>
      <c r="AP179" s="1059"/>
      <c r="AQ179" s="474"/>
      <c r="AR179" s="475"/>
      <c r="AS179" s="1059"/>
      <c r="AT179" s="1059"/>
      <c r="AU179" s="474"/>
      <c r="AV179" s="475"/>
      <c r="AW179" s="1059"/>
      <c r="AX179" s="1059"/>
      <c r="AY179" s="474"/>
      <c r="AZ179" s="475"/>
      <c r="BA179" s="1059"/>
      <c r="BB179" s="1059"/>
      <c r="BC179" s="474"/>
      <c r="BD179" s="475"/>
      <c r="BE179" s="1059"/>
      <c r="BF179" s="1059"/>
      <c r="BG179" s="474"/>
      <c r="BH179" s="475"/>
      <c r="BI179" s="295"/>
      <c r="BJ179" s="296"/>
      <c r="BK179" s="266"/>
    </row>
    <row r="180" spans="2:63" ht="12.75" hidden="1" customHeight="1" x14ac:dyDescent="0.15">
      <c r="B180" s="1069"/>
      <c r="C180" s="983"/>
      <c r="D180" s="469"/>
      <c r="E180" s="469"/>
      <c r="F180" s="469"/>
      <c r="G180" s="469"/>
      <c r="H180" s="977"/>
      <c r="I180" s="974"/>
      <c r="J180" s="244"/>
      <c r="K180" s="244"/>
      <c r="L180" s="244"/>
      <c r="M180" s="244"/>
      <c r="N180" s="962"/>
      <c r="O180" s="959"/>
      <c r="P180" s="268"/>
      <c r="Q180" s="268"/>
      <c r="R180" s="268"/>
      <c r="S180" s="268"/>
      <c r="T180" s="1073"/>
      <c r="U180" s="959"/>
      <c r="V180" s="1052"/>
      <c r="W180" s="1052"/>
      <c r="X180" s="1052"/>
      <c r="Y180" s="1052"/>
      <c r="Z180" s="1054"/>
      <c r="AA180" s="1056"/>
      <c r="AB180" s="1059"/>
      <c r="AC180" s="1059"/>
      <c r="AD180" s="1059"/>
      <c r="AE180" s="1059"/>
      <c r="AF180" s="1059"/>
      <c r="AG180" s="1059"/>
      <c r="AH180" s="1059"/>
      <c r="AI180" s="1059"/>
      <c r="AJ180" s="1059"/>
      <c r="AK180" s="1059"/>
      <c r="AL180" s="1059"/>
      <c r="AM180" s="1059"/>
      <c r="AN180" s="1059"/>
      <c r="AO180" s="1059"/>
      <c r="AP180" s="1059"/>
      <c r="AQ180" s="481"/>
      <c r="AR180" s="482"/>
      <c r="AS180" s="1059"/>
      <c r="AT180" s="1059"/>
      <c r="AU180" s="481"/>
      <c r="AV180" s="482"/>
      <c r="AW180" s="1059"/>
      <c r="AX180" s="1059"/>
      <c r="AY180" s="481"/>
      <c r="AZ180" s="482"/>
      <c r="BA180" s="1059"/>
      <c r="BB180" s="1059"/>
      <c r="BC180" s="481"/>
      <c r="BD180" s="482"/>
      <c r="BE180" s="1059"/>
      <c r="BF180" s="1059"/>
      <c r="BG180" s="481"/>
      <c r="BH180" s="482"/>
      <c r="BI180" s="295"/>
      <c r="BJ180" s="296"/>
      <c r="BK180" s="266"/>
    </row>
    <row r="181" spans="2:63" ht="13.5" hidden="1" customHeight="1" thickBot="1" x14ac:dyDescent="0.2">
      <c r="B181" s="1070"/>
      <c r="C181" s="984"/>
      <c r="D181" s="492"/>
      <c r="E181" s="492"/>
      <c r="F181" s="492"/>
      <c r="G181" s="492"/>
      <c r="H181" s="978"/>
      <c r="I181" s="975"/>
      <c r="J181" s="338"/>
      <c r="K181" s="338"/>
      <c r="L181" s="338"/>
      <c r="M181" s="338"/>
      <c r="N181" s="992"/>
      <c r="O181" s="993"/>
      <c r="P181" s="363"/>
      <c r="Q181" s="363"/>
      <c r="R181" s="363"/>
      <c r="S181" s="363"/>
      <c r="T181" s="1074"/>
      <c r="U181" s="993"/>
      <c r="V181" s="1052"/>
      <c r="W181" s="1052"/>
      <c r="X181" s="1052"/>
      <c r="Y181" s="1052"/>
      <c r="Z181" s="1054"/>
      <c r="AA181" s="1056"/>
      <c r="AB181" s="1059"/>
      <c r="AC181" s="1059"/>
      <c r="AD181" s="1059"/>
      <c r="AE181" s="1059"/>
      <c r="AF181" s="1059"/>
      <c r="AG181" s="1059"/>
      <c r="AH181" s="1059"/>
      <c r="AI181" s="1059"/>
      <c r="AJ181" s="1059"/>
      <c r="AK181" s="1059"/>
      <c r="AL181" s="1059"/>
      <c r="AM181" s="1059"/>
      <c r="AN181" s="1059"/>
      <c r="AO181" s="1059"/>
      <c r="AP181" s="1059"/>
      <c r="AQ181" s="493"/>
      <c r="AR181" s="494"/>
      <c r="AS181" s="1059"/>
      <c r="AT181" s="1059"/>
      <c r="AU181" s="493"/>
      <c r="AV181" s="494"/>
      <c r="AW181" s="1059"/>
      <c r="AX181" s="1059"/>
      <c r="AY181" s="493"/>
      <c r="AZ181" s="494"/>
      <c r="BA181" s="1059"/>
      <c r="BB181" s="1059"/>
      <c r="BC181" s="493"/>
      <c r="BD181" s="494"/>
      <c r="BE181" s="1059"/>
      <c r="BF181" s="1059"/>
      <c r="BG181" s="493"/>
      <c r="BH181" s="494"/>
      <c r="BI181" s="372"/>
      <c r="BJ181" s="373"/>
      <c r="BK181" s="374"/>
    </row>
    <row r="182" spans="2:63" ht="12.75" hidden="1" customHeight="1" x14ac:dyDescent="0.15">
      <c r="I182" s="495">
        <f>SUM(I14:I181)</f>
        <v>1</v>
      </c>
      <c r="V182" s="1052"/>
      <c r="W182" s="1052"/>
      <c r="X182" s="1052"/>
      <c r="Y182" s="1052"/>
      <c r="Z182" s="1054"/>
      <c r="AA182" s="1056"/>
      <c r="AB182" s="1059"/>
      <c r="AC182" s="1059"/>
      <c r="AD182" s="1059"/>
      <c r="AE182" s="1059"/>
      <c r="AF182" s="1059"/>
      <c r="AG182" s="1059"/>
      <c r="AH182" s="1059"/>
      <c r="AI182" s="1059"/>
      <c r="AJ182" s="1059"/>
      <c r="AK182" s="1059"/>
      <c r="AL182" s="1059"/>
      <c r="AM182" s="1059"/>
      <c r="AN182" s="1059"/>
      <c r="AO182" s="1059"/>
      <c r="AP182" s="1059"/>
      <c r="AS182" s="1059"/>
      <c r="AT182" s="1059"/>
      <c r="AW182" s="1059"/>
      <c r="AX182" s="1059"/>
      <c r="BA182" s="1059"/>
      <c r="BB182" s="1059"/>
      <c r="BE182" s="1059"/>
      <c r="BF182" s="1059"/>
    </row>
    <row r="183" spans="2:63" ht="12.75" hidden="1" customHeight="1" x14ac:dyDescent="0.15">
      <c r="V183" s="1052"/>
      <c r="W183" s="1052"/>
      <c r="X183" s="1052"/>
      <c r="Y183" s="1052"/>
      <c r="Z183" s="1054"/>
      <c r="AA183" s="1056"/>
      <c r="AB183" s="1059"/>
      <c r="AC183" s="1059"/>
      <c r="AD183" s="1059"/>
      <c r="AE183" s="1059"/>
      <c r="AF183" s="1059"/>
      <c r="AG183" s="1059"/>
      <c r="AH183" s="1059"/>
      <c r="AI183" s="1059"/>
      <c r="AJ183" s="1059"/>
      <c r="AK183" s="1059"/>
      <c r="AL183" s="1059"/>
      <c r="AM183" s="1059"/>
      <c r="AN183" s="1059"/>
      <c r="AO183" s="1059"/>
      <c r="AP183" s="1059"/>
      <c r="AS183" s="1059"/>
      <c r="AT183" s="1059"/>
      <c r="AW183" s="1059"/>
      <c r="AX183" s="1059"/>
      <c r="BA183" s="1059"/>
      <c r="BB183" s="1059"/>
      <c r="BE183" s="1059"/>
      <c r="BF183" s="1059"/>
    </row>
    <row r="184" spans="2:63" ht="12.75" hidden="1" customHeight="1" x14ac:dyDescent="0.15">
      <c r="V184" s="1052"/>
      <c r="W184" s="1052"/>
      <c r="X184" s="1052"/>
      <c r="Y184" s="1052"/>
      <c r="Z184" s="1054"/>
      <c r="AA184" s="1056"/>
      <c r="AB184" s="1059"/>
      <c r="AC184" s="1059"/>
      <c r="AD184" s="1059"/>
      <c r="AE184" s="1059"/>
      <c r="AF184" s="1059"/>
      <c r="AG184" s="1059"/>
      <c r="AH184" s="1059"/>
      <c r="AI184" s="1059"/>
      <c r="AJ184" s="1059"/>
      <c r="AK184" s="1059"/>
      <c r="AL184" s="1059"/>
      <c r="AM184" s="1059"/>
      <c r="AN184" s="1059"/>
      <c r="AO184" s="1059"/>
      <c r="AP184" s="1059"/>
      <c r="AS184" s="1059"/>
      <c r="AT184" s="1059"/>
      <c r="AW184" s="1059"/>
      <c r="AX184" s="1059"/>
      <c r="BA184" s="1059"/>
      <c r="BB184" s="1059"/>
      <c r="BE184" s="1059"/>
      <c r="BF184" s="1059"/>
    </row>
    <row r="185" spans="2:63" ht="12.75" hidden="1" customHeight="1" x14ac:dyDescent="0.15">
      <c r="H185" s="218" t="s">
        <v>2149</v>
      </c>
      <c r="I185" s="498">
        <v>0.52</v>
      </c>
      <c r="V185" s="1052"/>
      <c r="W185" s="1052"/>
      <c r="X185" s="1052"/>
      <c r="Y185" s="1052"/>
      <c r="Z185" s="1054"/>
      <c r="AA185" s="1056"/>
      <c r="AB185" s="1059"/>
      <c r="AC185" s="1059"/>
      <c r="AD185" s="1059"/>
      <c r="AE185" s="1059"/>
      <c r="AF185" s="1059"/>
      <c r="AG185" s="1059"/>
      <c r="AH185" s="1059"/>
      <c r="AI185" s="1059"/>
      <c r="AJ185" s="1059"/>
      <c r="AK185" s="1059"/>
      <c r="AL185" s="1059"/>
      <c r="AM185" s="1059"/>
      <c r="AN185" s="1059"/>
      <c r="AO185" s="1059"/>
      <c r="AP185" s="1059"/>
      <c r="AS185" s="1059"/>
      <c r="AT185" s="1059"/>
      <c r="AW185" s="1059"/>
      <c r="AX185" s="1059"/>
      <c r="BA185" s="1059"/>
      <c r="BB185" s="1059"/>
      <c r="BE185" s="1059"/>
      <c r="BF185" s="1059"/>
    </row>
    <row r="186" spans="2:63" ht="12.75" hidden="1" customHeight="1" x14ac:dyDescent="0.15">
      <c r="H186" s="218" t="s">
        <v>2150</v>
      </c>
      <c r="I186" s="498">
        <v>0.1</v>
      </c>
      <c r="V186" s="1052"/>
      <c r="W186" s="1052"/>
      <c r="X186" s="1052"/>
      <c r="Y186" s="1052"/>
      <c r="Z186" s="1054"/>
      <c r="AA186" s="1056"/>
      <c r="AB186" s="1059"/>
      <c r="AC186" s="1059"/>
      <c r="AD186" s="1059"/>
      <c r="AE186" s="1059"/>
      <c r="AF186" s="1059"/>
      <c r="AG186" s="1059"/>
      <c r="AH186" s="1059"/>
      <c r="AI186" s="1059"/>
      <c r="AJ186" s="1059"/>
      <c r="AK186" s="1059"/>
      <c r="AL186" s="1059"/>
      <c r="AM186" s="1059"/>
      <c r="AN186" s="1059"/>
      <c r="AO186" s="1059"/>
      <c r="AP186" s="1059"/>
      <c r="AS186" s="1059"/>
      <c r="AT186" s="1059"/>
      <c r="AW186" s="1059"/>
      <c r="AX186" s="1059"/>
      <c r="BA186" s="1059"/>
      <c r="BB186" s="1059"/>
      <c r="BE186" s="1059"/>
      <c r="BF186" s="1059"/>
    </row>
    <row r="187" spans="2:63" ht="12.75" hidden="1" customHeight="1" x14ac:dyDescent="0.15">
      <c r="H187" s="218" t="s">
        <v>2151</v>
      </c>
      <c r="I187" s="498">
        <v>0.05</v>
      </c>
      <c r="V187" s="1052"/>
      <c r="W187" s="1052"/>
      <c r="X187" s="1052"/>
      <c r="Y187" s="1052"/>
      <c r="Z187" s="1054"/>
      <c r="AA187" s="1056"/>
      <c r="AB187" s="1059"/>
      <c r="AC187" s="1059"/>
      <c r="AD187" s="1059"/>
      <c r="AE187" s="1059"/>
      <c r="AF187" s="1059"/>
      <c r="AG187" s="1059"/>
      <c r="AH187" s="1059"/>
      <c r="AI187" s="1059"/>
      <c r="AJ187" s="1059"/>
      <c r="AK187" s="1059"/>
      <c r="AL187" s="1059"/>
      <c r="AM187" s="1059"/>
      <c r="AN187" s="1059"/>
      <c r="AO187" s="1059"/>
      <c r="AP187" s="1059"/>
      <c r="AS187" s="1059"/>
      <c r="AT187" s="1059"/>
      <c r="AW187" s="1059"/>
      <c r="AX187" s="1059"/>
      <c r="BA187" s="1059"/>
      <c r="BB187" s="1059"/>
      <c r="BE187" s="1059"/>
      <c r="BF187" s="1059"/>
    </row>
    <row r="188" spans="2:63" ht="12.75" hidden="1" customHeight="1" x14ac:dyDescent="0.15">
      <c r="H188" s="218" t="s">
        <v>1341</v>
      </c>
      <c r="I188" s="498">
        <v>0.1</v>
      </c>
      <c r="V188" s="1052"/>
      <c r="W188" s="1052"/>
      <c r="X188" s="1052"/>
      <c r="Y188" s="1052"/>
      <c r="Z188" s="1054"/>
      <c r="AA188" s="1056"/>
      <c r="AB188" s="1059"/>
      <c r="AC188" s="1059"/>
      <c r="AD188" s="1059"/>
      <c r="AE188" s="1059"/>
      <c r="AF188" s="1059"/>
      <c r="AG188" s="1059"/>
      <c r="AH188" s="1059"/>
      <c r="AI188" s="1059"/>
      <c r="AJ188" s="1059"/>
      <c r="AK188" s="1059"/>
      <c r="AL188" s="1059"/>
      <c r="AM188" s="1059"/>
      <c r="AN188" s="1059"/>
      <c r="AO188" s="1059"/>
      <c r="AP188" s="1059"/>
      <c r="AS188" s="1059"/>
      <c r="AT188" s="1059"/>
      <c r="AW188" s="1059"/>
      <c r="AX188" s="1059"/>
      <c r="BA188" s="1059"/>
      <c r="BB188" s="1059"/>
      <c r="BE188" s="1059"/>
      <c r="BF188" s="1059"/>
    </row>
    <row r="189" spans="2:63" ht="4.5" hidden="1" customHeight="1" x14ac:dyDescent="0.15">
      <c r="H189" s="218" t="s">
        <v>2152</v>
      </c>
      <c r="I189" s="498">
        <v>0.03</v>
      </c>
      <c r="V189" s="1052"/>
      <c r="W189" s="1052"/>
      <c r="X189" s="1052"/>
      <c r="Y189" s="1052"/>
      <c r="Z189" s="1054"/>
      <c r="AA189" s="1056"/>
      <c r="AB189" s="1059"/>
      <c r="AC189" s="1059"/>
      <c r="AD189" s="1059"/>
      <c r="AE189" s="1059"/>
      <c r="AF189" s="1059"/>
      <c r="AG189" s="1059"/>
      <c r="AH189" s="1059"/>
      <c r="AI189" s="1059"/>
      <c r="AJ189" s="1059"/>
      <c r="AK189" s="1059"/>
      <c r="AL189" s="1059"/>
      <c r="AM189" s="1059"/>
      <c r="AN189" s="1059"/>
      <c r="AO189" s="1059"/>
      <c r="AP189" s="1059"/>
      <c r="AS189" s="1059"/>
      <c r="AT189" s="1059"/>
      <c r="AW189" s="1059"/>
      <c r="AX189" s="1059"/>
      <c r="BA189" s="1059"/>
      <c r="BB189" s="1059"/>
      <c r="BE189" s="1059"/>
      <c r="BF189" s="1059"/>
    </row>
    <row r="190" spans="2:63" ht="19.5" customHeight="1" thickBot="1" x14ac:dyDescent="0.2">
      <c r="H190" s="218" t="s">
        <v>2153</v>
      </c>
      <c r="I190" s="498">
        <v>0.2</v>
      </c>
      <c r="V190" s="1052"/>
      <c r="W190" s="1052"/>
      <c r="X190" s="1052"/>
      <c r="Y190" s="1052"/>
      <c r="Z190" s="1054"/>
      <c r="AA190" s="1056"/>
      <c r="AB190" s="1059"/>
      <c r="AC190" s="1059"/>
      <c r="AD190" s="1059"/>
      <c r="AE190" s="1059"/>
      <c r="AF190" s="1059"/>
      <c r="AG190" s="1059"/>
      <c r="AH190" s="1059"/>
      <c r="AI190" s="1059"/>
      <c r="AJ190" s="1059"/>
      <c r="AK190" s="1059"/>
      <c r="AL190" s="1059"/>
      <c r="AM190" s="1059"/>
      <c r="AN190" s="1059"/>
      <c r="AO190" s="1059"/>
      <c r="AP190" s="1059"/>
      <c r="AQ190" s="463">
        <v>1336363512</v>
      </c>
      <c r="AR190" s="464" t="s">
        <v>2124</v>
      </c>
      <c r="AS190" s="1059"/>
      <c r="AT190" s="1059"/>
      <c r="AU190" s="500">
        <v>0</v>
      </c>
      <c r="AV190" s="464" t="s">
        <v>2124</v>
      </c>
      <c r="AW190" s="1059"/>
      <c r="AX190" s="1059"/>
      <c r="AY190" s="500">
        <v>0</v>
      </c>
      <c r="AZ190" s="464" t="s">
        <v>2124</v>
      </c>
      <c r="BA190" s="1059"/>
      <c r="BB190" s="1059"/>
      <c r="BC190" s="500">
        <v>0</v>
      </c>
      <c r="BD190" s="464" t="s">
        <v>2124</v>
      </c>
      <c r="BE190" s="1059"/>
      <c r="BF190" s="1059"/>
      <c r="BG190" s="500"/>
      <c r="BH190" s="464" t="s">
        <v>2124</v>
      </c>
      <c r="BI190" s="500"/>
      <c r="BJ190" s="500"/>
      <c r="BK190" s="500"/>
    </row>
    <row r="191" spans="2:63" ht="19.5" customHeight="1" thickBot="1" x14ac:dyDescent="0.2">
      <c r="I191" s="498"/>
      <c r="V191" s="1052"/>
      <c r="W191" s="1052"/>
      <c r="X191" s="1052"/>
      <c r="Y191" s="1052"/>
      <c r="Z191" s="1054"/>
      <c r="AA191" s="1056"/>
      <c r="AB191" s="1059"/>
      <c r="AC191" s="1059"/>
      <c r="AD191" s="1059"/>
      <c r="AE191" s="1059"/>
      <c r="AF191" s="1059"/>
      <c r="AG191" s="1059"/>
      <c r="AH191" s="1059"/>
      <c r="AI191" s="1059"/>
      <c r="AJ191" s="1059"/>
      <c r="AK191" s="1059"/>
      <c r="AL191" s="1059"/>
      <c r="AM191" s="1059"/>
      <c r="AN191" s="1059"/>
      <c r="AO191" s="1059"/>
      <c r="AP191" s="1059"/>
      <c r="AQ191" s="463">
        <v>263636488</v>
      </c>
      <c r="AR191" s="464" t="s">
        <v>2124</v>
      </c>
      <c r="AS191" s="1059"/>
      <c r="AT191" s="1059"/>
      <c r="AU191" s="500">
        <v>0</v>
      </c>
      <c r="AV191" s="464" t="s">
        <v>2124</v>
      </c>
      <c r="AW191" s="1059"/>
      <c r="AX191" s="1059"/>
      <c r="AY191" s="500">
        <v>0</v>
      </c>
      <c r="AZ191" s="464" t="s">
        <v>2124</v>
      </c>
      <c r="BA191" s="1059"/>
      <c r="BB191" s="1059"/>
      <c r="BC191" s="500">
        <v>0</v>
      </c>
      <c r="BD191" s="464" t="s">
        <v>2124</v>
      </c>
      <c r="BE191" s="1059"/>
      <c r="BF191" s="1059"/>
      <c r="BG191" s="500"/>
      <c r="BH191" s="464" t="s">
        <v>2124</v>
      </c>
      <c r="BI191" s="500"/>
      <c r="BJ191" s="500"/>
      <c r="BK191" s="500"/>
    </row>
    <row r="192" spans="2:63" ht="19.5" customHeight="1" thickBot="1" x14ac:dyDescent="0.2">
      <c r="V192" s="1052"/>
      <c r="W192" s="1052"/>
      <c r="X192" s="1052"/>
      <c r="Y192" s="1052"/>
      <c r="Z192" s="1054"/>
      <c r="AA192" s="1056"/>
      <c r="AB192" s="1059"/>
      <c r="AC192" s="1059"/>
      <c r="AD192" s="1059"/>
      <c r="AE192" s="1059"/>
      <c r="AF192" s="1059"/>
      <c r="AG192" s="1059"/>
      <c r="AH192" s="1059"/>
      <c r="AI192" s="1059"/>
      <c r="AJ192" s="1059"/>
      <c r="AK192" s="1059"/>
      <c r="AL192" s="1059"/>
      <c r="AM192" s="1059"/>
      <c r="AN192" s="1059"/>
      <c r="AO192" s="1059"/>
      <c r="AP192" s="1059"/>
      <c r="AQ192" s="563">
        <v>299820395</v>
      </c>
      <c r="AR192" s="464" t="s">
        <v>2154</v>
      </c>
      <c r="AS192" s="1059"/>
      <c r="AT192" s="1059"/>
      <c r="AU192" s="465">
        <v>296000000</v>
      </c>
      <c r="AV192" s="464" t="s">
        <v>2154</v>
      </c>
      <c r="AW192" s="1059"/>
      <c r="AX192" s="1059"/>
      <c r="AY192" s="463">
        <v>304000000</v>
      </c>
      <c r="AZ192" s="464" t="s">
        <v>2154</v>
      </c>
      <c r="BA192" s="1059"/>
      <c r="BB192" s="1059"/>
      <c r="BC192" s="463">
        <v>313000000</v>
      </c>
      <c r="BD192" s="464" t="s">
        <v>2154</v>
      </c>
      <c r="BE192" s="1059"/>
      <c r="BF192" s="1059"/>
      <c r="BG192" s="463"/>
      <c r="BH192" s="464" t="s">
        <v>2154</v>
      </c>
      <c r="BI192" s="499"/>
      <c r="BJ192" s="499"/>
      <c r="BK192" s="499"/>
    </row>
    <row r="193" spans="22:63" ht="13.5" thickBot="1" x14ac:dyDescent="0.2">
      <c r="V193" s="1052"/>
      <c r="W193" s="1052"/>
      <c r="X193" s="1052"/>
      <c r="Y193" s="1052"/>
      <c r="Z193" s="1054"/>
      <c r="AA193" s="1056"/>
      <c r="AB193" s="1059"/>
      <c r="AC193" s="1059"/>
      <c r="AD193" s="1059"/>
      <c r="AE193" s="1059"/>
      <c r="AF193" s="1059"/>
      <c r="AG193" s="1059"/>
      <c r="AH193" s="1059"/>
      <c r="AI193" s="1059"/>
      <c r="AJ193" s="1059"/>
      <c r="AK193" s="1059"/>
      <c r="AL193" s="1059"/>
      <c r="AM193" s="1059"/>
      <c r="AN193" s="1059"/>
      <c r="AO193" s="1059"/>
      <c r="AP193" s="1059"/>
      <c r="AQ193" s="563">
        <v>99000000</v>
      </c>
      <c r="AR193" s="464" t="s">
        <v>2155</v>
      </c>
      <c r="AS193" s="1059"/>
      <c r="AT193" s="1059"/>
      <c r="AU193" s="465">
        <v>101000000</v>
      </c>
      <c r="AV193" s="464" t="s">
        <v>2155</v>
      </c>
      <c r="AW193" s="1059"/>
      <c r="AX193" s="1059"/>
      <c r="AY193" s="463">
        <v>104000000</v>
      </c>
      <c r="AZ193" s="464" t="s">
        <v>2155</v>
      </c>
      <c r="BA193" s="1059"/>
      <c r="BB193" s="1059"/>
      <c r="BC193" s="463">
        <v>107000000</v>
      </c>
      <c r="BD193" s="464" t="s">
        <v>2155</v>
      </c>
      <c r="BE193" s="1059"/>
      <c r="BF193" s="1059"/>
      <c r="BG193" s="463"/>
      <c r="BH193" s="464" t="s">
        <v>2155</v>
      </c>
      <c r="BI193" s="499"/>
      <c r="BJ193" s="499"/>
      <c r="BK193" s="499"/>
    </row>
    <row r="194" spans="22:63" ht="13.5" thickBot="1" x14ac:dyDescent="0.2">
      <c r="Z194" s="1054"/>
      <c r="AA194" s="1057"/>
      <c r="AB194" s="1060"/>
      <c r="AC194" s="1060"/>
      <c r="AD194" s="1060"/>
      <c r="AE194" s="1060"/>
      <c r="AF194" s="1060"/>
      <c r="AG194" s="1060"/>
      <c r="AH194" s="1060"/>
      <c r="AI194" s="1060"/>
      <c r="AJ194" s="1060"/>
      <c r="AK194" s="1060"/>
      <c r="AL194" s="1060"/>
      <c r="AM194" s="1060"/>
      <c r="AN194" s="1060"/>
      <c r="AO194" s="1060"/>
      <c r="AP194" s="1060"/>
      <c r="AQ194" s="563">
        <v>0</v>
      </c>
      <c r="AR194" s="464" t="s">
        <v>2156</v>
      </c>
      <c r="AS194" s="1060"/>
      <c r="AT194" s="1060"/>
      <c r="AU194" s="465">
        <v>1700000000</v>
      </c>
      <c r="AV194" s="464" t="s">
        <v>2156</v>
      </c>
      <c r="AW194" s="1060"/>
      <c r="AX194" s="1060"/>
      <c r="AY194" s="463">
        <v>700000000</v>
      </c>
      <c r="AZ194" s="464" t="s">
        <v>2156</v>
      </c>
      <c r="BA194" s="1060"/>
      <c r="BB194" s="1060"/>
      <c r="BC194" s="463">
        <v>700000000</v>
      </c>
      <c r="BD194" s="464" t="s">
        <v>2156</v>
      </c>
      <c r="BE194" s="1060"/>
      <c r="BF194" s="1060"/>
      <c r="BG194" s="463"/>
      <c r="BH194" s="464" t="s">
        <v>2156</v>
      </c>
      <c r="BI194" s="500"/>
      <c r="BJ194" s="500"/>
      <c r="BK194" s="500"/>
    </row>
    <row r="195" spans="22:63" ht="15" customHeight="1" x14ac:dyDescent="0.15"/>
    <row r="196" spans="22:63" ht="15" customHeight="1" x14ac:dyDescent="0.15">
      <c r="AQ196" s="502">
        <f>SUM(AQ106:AQ194)</f>
        <v>7022261376</v>
      </c>
      <c r="AT196" s="502"/>
      <c r="AU196" s="502">
        <f>SUM(AU106:AU194)</f>
        <v>6338414521</v>
      </c>
      <c r="AY196" s="502">
        <f>SUM(AY106:AY194)</f>
        <v>5561486244</v>
      </c>
      <c r="BC196" s="502">
        <f>SUM(BC106:BC194)</f>
        <v>5796159507</v>
      </c>
    </row>
    <row r="197" spans="22:63" ht="15" customHeight="1" x14ac:dyDescent="0.15">
      <c r="AQ197" s="502">
        <f>+AQ106+AQ107+AQ109+AQ112+AQ114+AQ115+AQ118+AQ122+AQ123+AQ127+AQ190+AQ191</f>
        <v>5340140233</v>
      </c>
      <c r="AR197" s="503" t="s">
        <v>2157</v>
      </c>
      <c r="AU197" s="504">
        <v>6434025235</v>
      </c>
      <c r="AY197" s="504">
        <v>6112820268</v>
      </c>
      <c r="BC197" s="504">
        <v>6149127245</v>
      </c>
    </row>
    <row r="198" spans="22:63" ht="15" customHeight="1" x14ac:dyDescent="0.15">
      <c r="AQ198" s="502">
        <f>+AQ108+AQ113+AQ116+AQ117+AQ119+AQ120+AQ121+AQ125</f>
        <v>1283300748</v>
      </c>
      <c r="AR198" s="503" t="s">
        <v>2158</v>
      </c>
      <c r="AU198" s="502">
        <f>+AU197-AU196</f>
        <v>95610714</v>
      </c>
      <c r="AY198" s="502">
        <f>+AY197-AY196</f>
        <v>551334024</v>
      </c>
      <c r="BC198" s="502">
        <f>+BC197-BC196</f>
        <v>352967738</v>
      </c>
    </row>
    <row r="199" spans="22:63" ht="15" customHeight="1" x14ac:dyDescent="0.15">
      <c r="AQ199" s="502">
        <f>+AQ192</f>
        <v>299820395</v>
      </c>
      <c r="AR199" s="503" t="s">
        <v>2159</v>
      </c>
      <c r="AT199" s="564" t="s">
        <v>2298</v>
      </c>
      <c r="AX199" s="564" t="s">
        <v>2298</v>
      </c>
      <c r="BB199" s="564" t="s">
        <v>2298</v>
      </c>
    </row>
    <row r="200" spans="22:63" ht="15" customHeight="1" x14ac:dyDescent="0.15">
      <c r="AQ200" s="502">
        <f>+AQ193</f>
        <v>99000000</v>
      </c>
      <c r="AR200" s="503" t="s">
        <v>2155</v>
      </c>
      <c r="AT200" s="565">
        <v>3733025235</v>
      </c>
      <c r="AU200" s="502">
        <f>+AU106+AU107+AU109+AU112+AU114+AU115+AU118+AU122+AU123+AU127+AU190+AU191</f>
        <v>3507147249</v>
      </c>
      <c r="AV200" s="503" t="s">
        <v>2157</v>
      </c>
      <c r="AW200" s="502">
        <f>+AU200-AT200</f>
        <v>-225877986</v>
      </c>
      <c r="AX200" s="565">
        <v>4382820268</v>
      </c>
      <c r="AY200" s="502">
        <f>+AY106+AY107+AY109+AY112+AY114+AY115+AY118+AY122+AY123+AY127+AY190+AY191</f>
        <v>3682505607</v>
      </c>
      <c r="AZ200" s="503" t="s">
        <v>2157</v>
      </c>
      <c r="BA200" s="502">
        <f>+AY200-AX200</f>
        <v>-700314661</v>
      </c>
      <c r="BB200" s="565">
        <v>4389127245</v>
      </c>
      <c r="BC200" s="502">
        <f>+BC106+BC107+BC109+BC112+BC114+BC115+BC118+BC122+BC123+BC127+BC190+BC191</f>
        <v>3866629837</v>
      </c>
      <c r="BD200" s="503" t="s">
        <v>2157</v>
      </c>
      <c r="BE200" s="502">
        <f>+BC200-BB200</f>
        <v>-522497408</v>
      </c>
    </row>
    <row r="201" spans="22:63" ht="15" customHeight="1" x14ac:dyDescent="0.15">
      <c r="AQ201" s="502">
        <f>+AQ194</f>
        <v>0</v>
      </c>
      <c r="AR201" s="503" t="s">
        <v>2160</v>
      </c>
      <c r="AT201" s="565">
        <v>604000000</v>
      </c>
      <c r="AU201" s="502">
        <f>+AU108+AU113+AU116+AU117+AU119+AU120+AU121+AU125</f>
        <v>734267272</v>
      </c>
      <c r="AV201" s="503" t="s">
        <v>2158</v>
      </c>
      <c r="AW201" s="502">
        <f t="shared" ref="AW201:AW204" si="0">+AU201-AT201</f>
        <v>130267272</v>
      </c>
      <c r="AX201" s="565">
        <v>622000000</v>
      </c>
      <c r="AY201" s="502">
        <f>+AY108+AY113+AY116+AY117+AY119+AY120+AY121+AY125</f>
        <v>770980637</v>
      </c>
      <c r="AZ201" s="503" t="s">
        <v>2158</v>
      </c>
      <c r="BA201" s="502">
        <f t="shared" ref="BA201:BA204" si="1">+AY201-AX201</f>
        <v>148980637</v>
      </c>
      <c r="BB201" s="565">
        <v>640000000</v>
      </c>
      <c r="BC201" s="502">
        <f>+BC108+BC113+BC116+BC117+BC119+BC120+BC121+BC125</f>
        <v>809529670</v>
      </c>
      <c r="BD201" s="503" t="s">
        <v>2158</v>
      </c>
      <c r="BE201" s="502">
        <f t="shared" ref="BE201:BE204" si="2">+BC201-BB201</f>
        <v>169529670</v>
      </c>
    </row>
    <row r="202" spans="22:63" ht="15" customHeight="1" x14ac:dyDescent="0.15">
      <c r="AT202" s="565">
        <v>296000000</v>
      </c>
      <c r="AU202" s="502">
        <f>+AU192</f>
        <v>296000000</v>
      </c>
      <c r="AV202" s="503" t="s">
        <v>2159</v>
      </c>
      <c r="AW202" s="502">
        <f t="shared" si="0"/>
        <v>0</v>
      </c>
      <c r="AX202" s="565">
        <v>304000000</v>
      </c>
      <c r="AY202" s="502">
        <f>+AY192</f>
        <v>304000000</v>
      </c>
      <c r="AZ202" s="503" t="s">
        <v>2159</v>
      </c>
      <c r="BA202" s="502">
        <f t="shared" si="1"/>
        <v>0</v>
      </c>
      <c r="BB202" s="565">
        <v>313000000</v>
      </c>
      <c r="BC202" s="502">
        <f>+BC192</f>
        <v>313000000</v>
      </c>
      <c r="BD202" s="503" t="s">
        <v>2159</v>
      </c>
      <c r="BE202" s="502">
        <f t="shared" si="2"/>
        <v>0</v>
      </c>
    </row>
    <row r="203" spans="22:63" ht="15" customHeight="1" x14ac:dyDescent="0.15">
      <c r="AT203" s="565">
        <v>101000000</v>
      </c>
      <c r="AU203" s="502">
        <f>+AU193</f>
        <v>101000000</v>
      </c>
      <c r="AV203" s="503" t="s">
        <v>2155</v>
      </c>
      <c r="AW203" s="502">
        <f t="shared" si="0"/>
        <v>0</v>
      </c>
      <c r="AX203" s="565">
        <v>104000000</v>
      </c>
      <c r="AY203" s="502">
        <f>+AY193</f>
        <v>104000000</v>
      </c>
      <c r="AZ203" s="503" t="s">
        <v>2155</v>
      </c>
      <c r="BA203" s="502">
        <f t="shared" si="1"/>
        <v>0</v>
      </c>
      <c r="BB203" s="565">
        <v>107000000</v>
      </c>
      <c r="BC203" s="502">
        <f>+BC193</f>
        <v>107000000</v>
      </c>
      <c r="BD203" s="503" t="s">
        <v>2155</v>
      </c>
      <c r="BE203" s="502">
        <f t="shared" si="2"/>
        <v>0</v>
      </c>
    </row>
    <row r="204" spans="22:63" ht="15" customHeight="1" x14ac:dyDescent="0.15">
      <c r="AT204" s="565">
        <v>1700000000</v>
      </c>
      <c r="AU204" s="502">
        <f>+AU194</f>
        <v>1700000000</v>
      </c>
      <c r="AV204" s="503" t="s">
        <v>2160</v>
      </c>
      <c r="AW204" s="502">
        <f t="shared" si="0"/>
        <v>0</v>
      </c>
      <c r="AX204" s="565">
        <v>700000000</v>
      </c>
      <c r="AY204" s="502">
        <f>+AY194</f>
        <v>700000000</v>
      </c>
      <c r="AZ204" s="503" t="s">
        <v>2160</v>
      </c>
      <c r="BA204" s="502">
        <f t="shared" si="1"/>
        <v>0</v>
      </c>
      <c r="BB204" s="565">
        <v>700000000</v>
      </c>
      <c r="BC204" s="502">
        <f>+BC194</f>
        <v>700000000</v>
      </c>
      <c r="BD204" s="503" t="s">
        <v>2160</v>
      </c>
      <c r="BE204" s="502">
        <f t="shared" si="2"/>
        <v>0</v>
      </c>
    </row>
    <row r="205" spans="22:63" ht="15" customHeight="1" x14ac:dyDescent="0.15"/>
    <row r="206" spans="22:63" ht="15" customHeight="1" x14ac:dyDescent="0.15"/>
    <row r="207" spans="22:63" ht="15" customHeight="1" x14ac:dyDescent="0.15"/>
    <row r="208" spans="22:63" ht="15" customHeight="1" x14ac:dyDescent="0.15"/>
    <row r="209" ht="15" customHeight="1" x14ac:dyDescent="0.15"/>
    <row r="210" ht="15" customHeight="1" x14ac:dyDescent="0.15"/>
    <row r="211" ht="15" customHeight="1" x14ac:dyDescent="0.15"/>
  </sheetData>
  <mergeCells count="386">
    <mergeCell ref="U174:U175"/>
    <mergeCell ref="Z106:Z107"/>
    <mergeCell ref="AA106:AA107"/>
    <mergeCell ref="AB106:AB107"/>
    <mergeCell ref="AC106:AC107"/>
    <mergeCell ref="AD106:AD107"/>
    <mergeCell ref="AE106:AE107"/>
    <mergeCell ref="Z109:Z113"/>
    <mergeCell ref="AA109:AA113"/>
    <mergeCell ref="AB109:AB113"/>
    <mergeCell ref="AC109:AC113"/>
    <mergeCell ref="AD109:AD113"/>
    <mergeCell ref="AD114:AD120"/>
    <mergeCell ref="AE114:AE120"/>
    <mergeCell ref="B151:B181"/>
    <mergeCell ref="H151:H181"/>
    <mergeCell ref="I151:I181"/>
    <mergeCell ref="N151:N158"/>
    <mergeCell ref="O151:O158"/>
    <mergeCell ref="T151:T155"/>
    <mergeCell ref="N164:N165"/>
    <mergeCell ref="O164:O165"/>
    <mergeCell ref="T164:T165"/>
    <mergeCell ref="N170:N172"/>
    <mergeCell ref="N166:N167"/>
    <mergeCell ref="O166:O167"/>
    <mergeCell ref="T166:T167"/>
    <mergeCell ref="N168:N169"/>
    <mergeCell ref="O168:O169"/>
    <mergeCell ref="T168:T169"/>
    <mergeCell ref="N176:N181"/>
    <mergeCell ref="O176:O181"/>
    <mergeCell ref="T176:T181"/>
    <mergeCell ref="O170:O172"/>
    <mergeCell ref="T170:T172"/>
    <mergeCell ref="N173:N175"/>
    <mergeCell ref="O173:O175"/>
    <mergeCell ref="T174:T175"/>
    <mergeCell ref="H143:H150"/>
    <mergeCell ref="I143:I150"/>
    <mergeCell ref="N143:N149"/>
    <mergeCell ref="O143:O149"/>
    <mergeCell ref="T143:T149"/>
    <mergeCell ref="U143:U149"/>
    <mergeCell ref="U151:U155"/>
    <mergeCell ref="T156:T158"/>
    <mergeCell ref="U156:U158"/>
    <mergeCell ref="O132:O135"/>
    <mergeCell ref="T132:T135"/>
    <mergeCell ref="U132:U135"/>
    <mergeCell ref="N136:N140"/>
    <mergeCell ref="O136:O140"/>
    <mergeCell ref="T136:T140"/>
    <mergeCell ref="U136:U140"/>
    <mergeCell ref="BB127:BB194"/>
    <mergeCell ref="BE127:BE194"/>
    <mergeCell ref="AH127:AH194"/>
    <mergeCell ref="AI127:AI194"/>
    <mergeCell ref="N141:N142"/>
    <mergeCell ref="O141:O142"/>
    <mergeCell ref="T141:T142"/>
    <mergeCell ref="U141:U142"/>
    <mergeCell ref="N159:N163"/>
    <mergeCell ref="O159:O163"/>
    <mergeCell ref="T159:T163"/>
    <mergeCell ref="U159:U163"/>
    <mergeCell ref="U164:U165"/>
    <mergeCell ref="U166:U167"/>
    <mergeCell ref="U168:U169"/>
    <mergeCell ref="U176:U181"/>
    <mergeCell ref="U170:U172"/>
    <mergeCell ref="BF127:BF194"/>
    <mergeCell ref="H128:H142"/>
    <mergeCell ref="I128:I142"/>
    <mergeCell ref="N128:N130"/>
    <mergeCell ref="O128:O130"/>
    <mergeCell ref="T128:T130"/>
    <mergeCell ref="U128:U130"/>
    <mergeCell ref="N132:N135"/>
    <mergeCell ref="AP127:AP194"/>
    <mergeCell ref="AS127:AS194"/>
    <mergeCell ref="AT127:AT194"/>
    <mergeCell ref="AW127:AW194"/>
    <mergeCell ref="AX127:AX194"/>
    <mergeCell ref="BA127:BA194"/>
    <mergeCell ref="AJ127:AJ194"/>
    <mergeCell ref="AK127:AK194"/>
    <mergeCell ref="AL127:AL194"/>
    <mergeCell ref="AM127:AM194"/>
    <mergeCell ref="AN127:AN194"/>
    <mergeCell ref="AO127:AO194"/>
    <mergeCell ref="AD127:AD194"/>
    <mergeCell ref="AE127:AE194"/>
    <mergeCell ref="AF127:AF194"/>
    <mergeCell ref="AG127:AG194"/>
    <mergeCell ref="BI122:BI126"/>
    <mergeCell ref="BJ122:BJ126"/>
    <mergeCell ref="V127:V193"/>
    <mergeCell ref="W127:W193"/>
    <mergeCell ref="X127:X193"/>
    <mergeCell ref="Y127:Y193"/>
    <mergeCell ref="Z127:Z194"/>
    <mergeCell ref="AA127:AA194"/>
    <mergeCell ref="AB127:AB194"/>
    <mergeCell ref="AC127:AC194"/>
    <mergeCell ref="AW122:AW126"/>
    <mergeCell ref="AX122:AX126"/>
    <mergeCell ref="BA122:BA126"/>
    <mergeCell ref="BB122:BB126"/>
    <mergeCell ref="BE122:BE126"/>
    <mergeCell ref="BF122:BF126"/>
    <mergeCell ref="AK122:AK123"/>
    <mergeCell ref="AL122:AL123"/>
    <mergeCell ref="AM122:AM123"/>
    <mergeCell ref="AP122:AP123"/>
    <mergeCell ref="AS122:AS126"/>
    <mergeCell ref="AT122:AT126"/>
    <mergeCell ref="AE122:AE123"/>
    <mergeCell ref="AF122:AF123"/>
    <mergeCell ref="AG122:AG123"/>
    <mergeCell ref="AH122:AH123"/>
    <mergeCell ref="AI122:AI123"/>
    <mergeCell ref="AJ122:AJ123"/>
    <mergeCell ref="AP114:AP120"/>
    <mergeCell ref="N122:N126"/>
    <mergeCell ref="O122:O126"/>
    <mergeCell ref="T122:T126"/>
    <mergeCell ref="U122:U126"/>
    <mergeCell ref="Z122:Z123"/>
    <mergeCell ref="AA122:AA123"/>
    <mergeCell ref="AB122:AB123"/>
    <mergeCell ref="AC122:AC123"/>
    <mergeCell ref="AD122:AD123"/>
    <mergeCell ref="AF114:AF120"/>
    <mergeCell ref="AG114:AG120"/>
    <mergeCell ref="AH114:AH120"/>
    <mergeCell ref="AI114:AI120"/>
    <mergeCell ref="AJ114:AJ120"/>
    <mergeCell ref="AM114:AM120"/>
    <mergeCell ref="Z114:Z120"/>
    <mergeCell ref="AA114:AA120"/>
    <mergeCell ref="AB114:AB120"/>
    <mergeCell ref="AC114:AC120"/>
    <mergeCell ref="AJ109:AJ113"/>
    <mergeCell ref="AM109:AM113"/>
    <mergeCell ref="AP109:AP113"/>
    <mergeCell ref="BE106:BE121"/>
    <mergeCell ref="AL106:AL107"/>
    <mergeCell ref="AM106:AM107"/>
    <mergeCell ref="AP106:AP107"/>
    <mergeCell ref="BD109:BD111"/>
    <mergeCell ref="BC109:BC111"/>
    <mergeCell ref="AF106:AF107"/>
    <mergeCell ref="AG106:AG107"/>
    <mergeCell ref="AH106:AH107"/>
    <mergeCell ref="AI106:AI107"/>
    <mergeCell ref="AJ106:AJ107"/>
    <mergeCell ref="AK106:AK107"/>
    <mergeCell ref="AG109:AG113"/>
    <mergeCell ref="BI106:BI121"/>
    <mergeCell ref="BJ106:BJ121"/>
    <mergeCell ref="AS106:AS121"/>
    <mergeCell ref="AT106:AT121"/>
    <mergeCell ref="AW106:AW121"/>
    <mergeCell ref="AX106:AX121"/>
    <mergeCell ref="BA106:BA121"/>
    <mergeCell ref="BB106:BB121"/>
    <mergeCell ref="AV109:AV111"/>
    <mergeCell ref="AY109:AY111"/>
    <mergeCell ref="AZ109:AZ111"/>
    <mergeCell ref="BH109:BH111"/>
    <mergeCell ref="BG109:BG111"/>
    <mergeCell ref="BF106:BF121"/>
    <mergeCell ref="AQ109:AQ111"/>
    <mergeCell ref="AR109:AR111"/>
    <mergeCell ref="AU109:AU111"/>
    <mergeCell ref="H106:H127"/>
    <mergeCell ref="I106:I127"/>
    <mergeCell ref="N106:N121"/>
    <mergeCell ref="O106:O121"/>
    <mergeCell ref="T106:T121"/>
    <mergeCell ref="U106:U121"/>
    <mergeCell ref="D104:D105"/>
    <mergeCell ref="E104:E105"/>
    <mergeCell ref="F104:F105"/>
    <mergeCell ref="G104:G105"/>
    <mergeCell ref="N98:N104"/>
    <mergeCell ref="O98:O104"/>
    <mergeCell ref="T98:T102"/>
    <mergeCell ref="U98:U102"/>
    <mergeCell ref="D101:D103"/>
    <mergeCell ref="E101:E103"/>
    <mergeCell ref="F101:F103"/>
    <mergeCell ref="G101:G103"/>
    <mergeCell ref="T103:T104"/>
    <mergeCell ref="U103:U104"/>
    <mergeCell ref="D98:D100"/>
    <mergeCell ref="E98:E100"/>
    <mergeCell ref="F98:F100"/>
    <mergeCell ref="G98:G100"/>
    <mergeCell ref="B106:B150"/>
    <mergeCell ref="D106:D114"/>
    <mergeCell ref="E106:E114"/>
    <mergeCell ref="F106:F114"/>
    <mergeCell ref="G106:G114"/>
    <mergeCell ref="B76:B105"/>
    <mergeCell ref="N86:N97"/>
    <mergeCell ref="U86:U97"/>
    <mergeCell ref="D88:D90"/>
    <mergeCell ref="E88:E90"/>
    <mergeCell ref="F88:F90"/>
    <mergeCell ref="G88:G90"/>
    <mergeCell ref="D91:D92"/>
    <mergeCell ref="E91:E92"/>
    <mergeCell ref="F91:F92"/>
    <mergeCell ref="G91:G92"/>
    <mergeCell ref="D93:D95"/>
    <mergeCell ref="G93:G95"/>
    <mergeCell ref="D96:D97"/>
    <mergeCell ref="E96:E97"/>
    <mergeCell ref="F96:F97"/>
    <mergeCell ref="G96:G97"/>
    <mergeCell ref="U76:U82"/>
    <mergeCell ref="D79:D80"/>
    <mergeCell ref="G79:G80"/>
    <mergeCell ref="D81:D83"/>
    <mergeCell ref="E81:E83"/>
    <mergeCell ref="F81:F83"/>
    <mergeCell ref="G81:G83"/>
    <mergeCell ref="T83:T85"/>
    <mergeCell ref="H76:H105"/>
    <mergeCell ref="I76:I105"/>
    <mergeCell ref="N76:N85"/>
    <mergeCell ref="O76:O85"/>
    <mergeCell ref="T76:T82"/>
    <mergeCell ref="O86:O97"/>
    <mergeCell ref="T86:T97"/>
    <mergeCell ref="E93:E95"/>
    <mergeCell ref="F93:F95"/>
    <mergeCell ref="U83:U85"/>
    <mergeCell ref="D84:D85"/>
    <mergeCell ref="E84:E85"/>
    <mergeCell ref="F84:F85"/>
    <mergeCell ref="G84:G85"/>
    <mergeCell ref="U59:U69"/>
    <mergeCell ref="N71:N75"/>
    <mergeCell ref="O71:O75"/>
    <mergeCell ref="T71:T73"/>
    <mergeCell ref="U71:U73"/>
    <mergeCell ref="T74:T75"/>
    <mergeCell ref="U74:U75"/>
    <mergeCell ref="I42:I75"/>
    <mergeCell ref="N43:N70"/>
    <mergeCell ref="O43:O70"/>
    <mergeCell ref="T43:T44"/>
    <mergeCell ref="U43:U44"/>
    <mergeCell ref="T47:T51"/>
    <mergeCell ref="U47:U51"/>
    <mergeCell ref="T52:T58"/>
    <mergeCell ref="U52:U58"/>
    <mergeCell ref="T59:T69"/>
    <mergeCell ref="E79:E80"/>
    <mergeCell ref="F79:F80"/>
    <mergeCell ref="B42:B75"/>
    <mergeCell ref="D42:D75"/>
    <mergeCell ref="E42:E75"/>
    <mergeCell ref="F42:F75"/>
    <mergeCell ref="G42:G75"/>
    <mergeCell ref="H42:H75"/>
    <mergeCell ref="N37:N38"/>
    <mergeCell ref="O37:O38"/>
    <mergeCell ref="T37:T38"/>
    <mergeCell ref="I14:I41"/>
    <mergeCell ref="N15:N18"/>
    <mergeCell ref="O15:O18"/>
    <mergeCell ref="T15:T17"/>
    <mergeCell ref="B14:B41"/>
    <mergeCell ref="C14:C181"/>
    <mergeCell ref="D14:D41"/>
    <mergeCell ref="E14:E41"/>
    <mergeCell ref="F14:F41"/>
    <mergeCell ref="G14:G41"/>
    <mergeCell ref="H14:H41"/>
    <mergeCell ref="D86:D87"/>
    <mergeCell ref="E86:E87"/>
    <mergeCell ref="F86:F87"/>
    <mergeCell ref="G86:G87"/>
    <mergeCell ref="U37:U38"/>
    <mergeCell ref="N39:N40"/>
    <mergeCell ref="O39:O40"/>
    <mergeCell ref="T39:T40"/>
    <mergeCell ref="U39:U40"/>
    <mergeCell ref="U21:U25"/>
    <mergeCell ref="N28:N34"/>
    <mergeCell ref="O28:O34"/>
    <mergeCell ref="T28:T31"/>
    <mergeCell ref="U28:U31"/>
    <mergeCell ref="T32:T34"/>
    <mergeCell ref="U32:U34"/>
    <mergeCell ref="AV12:AV13"/>
    <mergeCell ref="AW12:AW13"/>
    <mergeCell ref="AX12:AX13"/>
    <mergeCell ref="AY12:AY13"/>
    <mergeCell ref="AZ12:AZ13"/>
    <mergeCell ref="BA12:BA13"/>
    <mergeCell ref="AO12:AO13"/>
    <mergeCell ref="AQ12:AQ13"/>
    <mergeCell ref="AR12:AR13"/>
    <mergeCell ref="AP10:AP13"/>
    <mergeCell ref="AQ10:BJ10"/>
    <mergeCell ref="BH12:BH13"/>
    <mergeCell ref="BI12:BI13"/>
    <mergeCell ref="BJ12:BJ13"/>
    <mergeCell ref="BB12:BB13"/>
    <mergeCell ref="BC12:BC13"/>
    <mergeCell ref="BD12:BD13"/>
    <mergeCell ref="BE12:BE13"/>
    <mergeCell ref="BF12:BF13"/>
    <mergeCell ref="BG12:BG13"/>
    <mergeCell ref="U15:U17"/>
    <mergeCell ref="N19:N27"/>
    <mergeCell ref="O19:O27"/>
    <mergeCell ref="T19:T20"/>
    <mergeCell ref="U19:U20"/>
    <mergeCell ref="T21:T25"/>
    <mergeCell ref="AB10:AB13"/>
    <mergeCell ref="AC10:AC13"/>
    <mergeCell ref="AD10:AO10"/>
    <mergeCell ref="X10:X13"/>
    <mergeCell ref="Y10:Y13"/>
    <mergeCell ref="Z10:Z13"/>
    <mergeCell ref="AA10:AA13"/>
    <mergeCell ref="P10:P13"/>
    <mergeCell ref="Q10:Q13"/>
    <mergeCell ref="R10:R13"/>
    <mergeCell ref="S10:S13"/>
    <mergeCell ref="T10:T13"/>
    <mergeCell ref="U10:U13"/>
    <mergeCell ref="BK10:BK13"/>
    <mergeCell ref="AD11:AF11"/>
    <mergeCell ref="AG11:AI11"/>
    <mergeCell ref="AJ11:AL11"/>
    <mergeCell ref="AM11:AO11"/>
    <mergeCell ref="AQ11:AT11"/>
    <mergeCell ref="AU11:AX11"/>
    <mergeCell ref="AY11:BB11"/>
    <mergeCell ref="BC11:BF11"/>
    <mergeCell ref="BG11:BJ11"/>
    <mergeCell ref="AD12:AD13"/>
    <mergeCell ref="AE12:AE13"/>
    <mergeCell ref="AF12:AF13"/>
    <mergeCell ref="AG12:AG13"/>
    <mergeCell ref="AH12:AH13"/>
    <mergeCell ref="AS12:AS13"/>
    <mergeCell ref="AT12:AT13"/>
    <mergeCell ref="AU12:AU13"/>
    <mergeCell ref="AI12:AI13"/>
    <mergeCell ref="AJ12:AJ13"/>
    <mergeCell ref="AK12:AK13"/>
    <mergeCell ref="AL12:AL13"/>
    <mergeCell ref="AM12:AM13"/>
    <mergeCell ref="AN12:AN13"/>
    <mergeCell ref="E1:BF1"/>
    <mergeCell ref="E2:BF2"/>
    <mergeCell ref="B3:BK3"/>
    <mergeCell ref="B4:BK4"/>
    <mergeCell ref="B5:BK5"/>
    <mergeCell ref="B6:BK6"/>
    <mergeCell ref="J10:J13"/>
    <mergeCell ref="K10:K13"/>
    <mergeCell ref="L10:L13"/>
    <mergeCell ref="M10:M13"/>
    <mergeCell ref="N10:N13"/>
    <mergeCell ref="O10:O13"/>
    <mergeCell ref="B7:BK7"/>
    <mergeCell ref="B8:BK8"/>
    <mergeCell ref="B10:B13"/>
    <mergeCell ref="C10:C13"/>
    <mergeCell ref="D10:D13"/>
    <mergeCell ref="E10:E13"/>
    <mergeCell ref="F10:F13"/>
    <mergeCell ref="G10:G13"/>
    <mergeCell ref="H10:H13"/>
    <mergeCell ref="I10:I13"/>
    <mergeCell ref="V10:V13"/>
    <mergeCell ref="W10:W13"/>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201"/>
  <sheetViews>
    <sheetView tabSelected="1" workbookViewId="0">
      <selection activeCell="D9" sqref="D9"/>
    </sheetView>
  </sheetViews>
  <sheetFormatPr baseColWidth="10" defaultRowHeight="15" x14ac:dyDescent="0.25"/>
  <cols>
    <col min="1" max="1" width="6.42578125" style="566" customWidth="1"/>
    <col min="2" max="2" width="52.85546875" bestFit="1" customWidth="1"/>
    <col min="3" max="7" width="12.7109375" bestFit="1" customWidth="1"/>
  </cols>
  <sheetData>
    <row r="3" spans="1:9" x14ac:dyDescent="0.25">
      <c r="B3" s="567" t="s">
        <v>2299</v>
      </c>
      <c r="C3" s="568">
        <v>2016</v>
      </c>
      <c r="D3" s="568">
        <v>2017</v>
      </c>
      <c r="E3" s="568">
        <v>2018</v>
      </c>
      <c r="F3" s="568">
        <v>2019</v>
      </c>
    </row>
    <row r="5" spans="1:9" x14ac:dyDescent="0.25">
      <c r="A5" s="569">
        <v>1</v>
      </c>
      <c r="B5" s="570" t="s">
        <v>2300</v>
      </c>
      <c r="C5" s="571">
        <f>SUM(C6:C7)</f>
        <v>712543613</v>
      </c>
      <c r="D5" s="571">
        <f t="shared" ref="D5:F5" si="0">SUM(D6:D7)</f>
        <v>748170793.64999998</v>
      </c>
      <c r="E5" s="571">
        <f t="shared" si="0"/>
        <v>785579333.33249998</v>
      </c>
      <c r="F5" s="571">
        <f t="shared" si="0"/>
        <v>824858299.999125</v>
      </c>
      <c r="G5" s="572"/>
      <c r="H5" s="572">
        <f>+D5-C5</f>
        <v>35627180.649999976</v>
      </c>
      <c r="I5">
        <f>+H5/C5</f>
        <v>4.9999999999999968E-2</v>
      </c>
    </row>
    <row r="6" spans="1:9" x14ac:dyDescent="0.25">
      <c r="A6" s="569"/>
      <c r="B6" s="570"/>
      <c r="C6" s="573">
        <v>484000000</v>
      </c>
      <c r="D6" s="573">
        <f t="shared" ref="D6:F7" si="1">+C6*1.05</f>
        <v>508200000</v>
      </c>
      <c r="E6" s="573">
        <f t="shared" si="1"/>
        <v>533610000</v>
      </c>
      <c r="F6" s="573">
        <f t="shared" si="1"/>
        <v>560290500</v>
      </c>
      <c r="G6" s="572"/>
    </row>
    <row r="7" spans="1:9" x14ac:dyDescent="0.25">
      <c r="A7" s="569"/>
      <c r="B7" s="570"/>
      <c r="C7" s="573">
        <v>228543613</v>
      </c>
      <c r="D7" s="573">
        <f t="shared" si="1"/>
        <v>239970793.65000001</v>
      </c>
      <c r="E7" s="573">
        <f t="shared" si="1"/>
        <v>251969333.33250001</v>
      </c>
      <c r="F7" s="573">
        <f t="shared" si="1"/>
        <v>264567799.99912503</v>
      </c>
      <c r="G7" s="572"/>
    </row>
    <row r="8" spans="1:9" x14ac:dyDescent="0.25">
      <c r="A8" s="569">
        <v>2</v>
      </c>
      <c r="B8" s="570" t="s">
        <v>2301</v>
      </c>
      <c r="C8" s="571">
        <f>+C9+C11</f>
        <v>104000000</v>
      </c>
      <c r="D8" s="571">
        <f>+D9+D11</f>
        <v>109200000</v>
      </c>
      <c r="E8" s="571">
        <f>+E9+E11</f>
        <v>114660000</v>
      </c>
      <c r="F8" s="571">
        <f>+F9+F11</f>
        <v>120393000</v>
      </c>
      <c r="G8" s="572"/>
      <c r="H8" s="572">
        <f>+D8-C8</f>
        <v>5200000</v>
      </c>
      <c r="I8">
        <f>+H8/C8</f>
        <v>0.05</v>
      </c>
    </row>
    <row r="9" spans="1:9" x14ac:dyDescent="0.25">
      <c r="A9" s="569"/>
      <c r="B9" s="570" t="s">
        <v>2301</v>
      </c>
      <c r="C9" s="574">
        <v>60000000</v>
      </c>
      <c r="D9" s="574">
        <f t="shared" ref="D9:F10" si="2">+C9*1.05</f>
        <v>63000000</v>
      </c>
      <c r="E9" s="574">
        <f t="shared" si="2"/>
        <v>66150000</v>
      </c>
      <c r="F9" s="574">
        <f t="shared" si="2"/>
        <v>69457500</v>
      </c>
      <c r="G9" s="572"/>
      <c r="H9" s="572"/>
    </row>
    <row r="10" spans="1:9" x14ac:dyDescent="0.25">
      <c r="A10" s="569"/>
      <c r="B10" s="575" t="s">
        <v>2302</v>
      </c>
      <c r="C10" s="574">
        <v>30000000</v>
      </c>
      <c r="D10" s="574">
        <f t="shared" si="2"/>
        <v>31500000</v>
      </c>
      <c r="E10" s="574">
        <f t="shared" si="2"/>
        <v>33075000</v>
      </c>
      <c r="F10" s="574">
        <f t="shared" si="2"/>
        <v>34728750</v>
      </c>
      <c r="G10" s="572"/>
      <c r="H10" s="572"/>
    </row>
    <row r="11" spans="1:9" x14ac:dyDescent="0.25">
      <c r="A11" s="569">
        <v>3</v>
      </c>
      <c r="B11" s="570" t="s">
        <v>2303</v>
      </c>
      <c r="C11" s="574">
        <v>44000000</v>
      </c>
      <c r="D11" s="574">
        <f>+C11*1.05</f>
        <v>46200000</v>
      </c>
      <c r="E11" s="574">
        <f>+D11*1.05</f>
        <v>48510000</v>
      </c>
      <c r="F11" s="574">
        <f>+E11*1.05</f>
        <v>50935500</v>
      </c>
      <c r="G11" s="572"/>
      <c r="H11" s="572">
        <f>+D11-C11</f>
        <v>2200000</v>
      </c>
      <c r="I11">
        <f>+H11/C11</f>
        <v>0.05</v>
      </c>
    </row>
    <row r="12" spans="1:9" x14ac:dyDescent="0.25">
      <c r="C12" s="572"/>
      <c r="D12" s="572"/>
      <c r="E12" s="572"/>
      <c r="F12" s="572"/>
      <c r="G12" s="572"/>
    </row>
    <row r="13" spans="1:9" s="577" customFormat="1" x14ac:dyDescent="0.25">
      <c r="A13" s="576"/>
      <c r="C13" s="571">
        <f>+C5+C8+C10</f>
        <v>846543613</v>
      </c>
      <c r="D13" s="571">
        <f t="shared" ref="D13:F13" si="3">+D5+D8+D10</f>
        <v>888870793.64999998</v>
      </c>
      <c r="E13" s="571">
        <f t="shared" si="3"/>
        <v>933314333.33249998</v>
      </c>
      <c r="F13" s="571">
        <f t="shared" si="3"/>
        <v>979980049.999125</v>
      </c>
      <c r="G13" s="571">
        <f>SUM(C13:F13)</f>
        <v>3648708789.9816251</v>
      </c>
    </row>
    <row r="15" spans="1:9" x14ac:dyDescent="0.25">
      <c r="B15" s="567" t="s">
        <v>2304</v>
      </c>
    </row>
    <row r="17" spans="1:9" x14ac:dyDescent="0.25">
      <c r="A17" s="569">
        <v>1</v>
      </c>
      <c r="B17" s="570" t="s">
        <v>2305</v>
      </c>
      <c r="C17" s="571">
        <f>SUM(C18:C19)</f>
        <v>414000000</v>
      </c>
      <c r="D17" s="571">
        <f t="shared" ref="D17:F17" si="4">SUM(D18:D19)</f>
        <v>14700000</v>
      </c>
      <c r="E17" s="571">
        <f t="shared" si="4"/>
        <v>15435000</v>
      </c>
      <c r="F17" s="571">
        <f t="shared" si="4"/>
        <v>16206750</v>
      </c>
      <c r="G17" s="572"/>
      <c r="H17" s="572">
        <f>+E17-D17</f>
        <v>735000</v>
      </c>
      <c r="I17">
        <f>+H17/C17</f>
        <v>1.7753623188405798E-3</v>
      </c>
    </row>
    <row r="18" spans="1:9" x14ac:dyDescent="0.25">
      <c r="A18" s="569"/>
      <c r="B18" s="578" t="s">
        <v>2306</v>
      </c>
      <c r="C18" s="574">
        <v>14000000</v>
      </c>
      <c r="D18" s="574">
        <f>+C18*1.05</f>
        <v>14700000</v>
      </c>
      <c r="E18" s="574">
        <f>+D18*1.05</f>
        <v>15435000</v>
      </c>
      <c r="F18" s="574">
        <f>+E18*1.05</f>
        <v>16206750</v>
      </c>
      <c r="G18" s="572"/>
      <c r="H18" s="572"/>
    </row>
    <row r="19" spans="1:9" x14ac:dyDescent="0.25">
      <c r="A19" s="569"/>
      <c r="B19" s="579" t="s">
        <v>2307</v>
      </c>
      <c r="C19" s="574">
        <v>400000000</v>
      </c>
      <c r="D19" s="574">
        <v>0</v>
      </c>
      <c r="E19" s="574">
        <v>0</v>
      </c>
      <c r="F19" s="574">
        <v>0</v>
      </c>
      <c r="G19" s="572"/>
      <c r="H19" s="572"/>
    </row>
    <row r="20" spans="1:9" x14ac:dyDescent="0.25">
      <c r="A20" s="569">
        <v>2</v>
      </c>
      <c r="B20" s="570" t="s">
        <v>2308</v>
      </c>
      <c r="C20" s="571">
        <f>SUM(C21:C22)</f>
        <v>163202165</v>
      </c>
      <c r="D20" s="571">
        <f t="shared" ref="D20:F20" si="5">SUM(D21:D22)</f>
        <v>21000000</v>
      </c>
      <c r="E20" s="571">
        <f t="shared" si="5"/>
        <v>22050000</v>
      </c>
      <c r="F20" s="571">
        <f t="shared" si="5"/>
        <v>23152500</v>
      </c>
      <c r="G20" s="572"/>
      <c r="H20" s="572"/>
    </row>
    <row r="21" spans="1:9" x14ac:dyDescent="0.25">
      <c r="A21" s="569"/>
      <c r="B21" s="578" t="s">
        <v>2306</v>
      </c>
      <c r="C21" s="574">
        <f>39202165+14000000</f>
        <v>53202165</v>
      </c>
      <c r="D21" s="574">
        <v>21000000</v>
      </c>
      <c r="E21" s="574">
        <f>+D21*1.05</f>
        <v>22050000</v>
      </c>
      <c r="F21" s="574">
        <f>+E21*1.05</f>
        <v>23152500</v>
      </c>
      <c r="G21" s="572"/>
      <c r="H21" s="572"/>
    </row>
    <row r="22" spans="1:9" x14ac:dyDescent="0.25">
      <c r="A22" s="569"/>
      <c r="B22" s="579" t="s">
        <v>2307</v>
      </c>
      <c r="C22" s="574">
        <v>110000000</v>
      </c>
      <c r="D22" s="574">
        <v>0</v>
      </c>
      <c r="E22" s="574">
        <v>0</v>
      </c>
      <c r="F22" s="574">
        <v>0</v>
      </c>
      <c r="G22" s="572"/>
      <c r="H22" s="572"/>
    </row>
    <row r="23" spans="1:9" x14ac:dyDescent="0.25">
      <c r="A23" s="569">
        <v>3</v>
      </c>
      <c r="B23" s="570" t="s">
        <v>2309</v>
      </c>
      <c r="C23" s="571">
        <f>SUM(C24:C25)</f>
        <v>10000000</v>
      </c>
      <c r="D23" s="571">
        <f t="shared" ref="D23:F23" si="6">SUM(D24:D25)</f>
        <v>3150000</v>
      </c>
      <c r="E23" s="571">
        <f t="shared" si="6"/>
        <v>3307500</v>
      </c>
      <c r="F23" s="571">
        <f t="shared" si="6"/>
        <v>3472875</v>
      </c>
      <c r="G23" s="572"/>
      <c r="H23" s="572"/>
    </row>
    <row r="24" spans="1:9" x14ac:dyDescent="0.25">
      <c r="A24" s="569"/>
      <c r="B24" s="578" t="s">
        <v>2306</v>
      </c>
      <c r="C24" s="574">
        <v>3000000</v>
      </c>
      <c r="D24" s="574">
        <f>+C24*1.05</f>
        <v>3150000</v>
      </c>
      <c r="E24" s="574">
        <f>+D24*1.05</f>
        <v>3307500</v>
      </c>
      <c r="F24" s="574">
        <f>+E24*1.05</f>
        <v>3472875</v>
      </c>
      <c r="G24" s="572"/>
      <c r="H24" s="572"/>
    </row>
    <row r="25" spans="1:9" x14ac:dyDescent="0.25">
      <c r="A25" s="569"/>
      <c r="B25" s="579" t="s">
        <v>2307</v>
      </c>
      <c r="C25" s="574">
        <v>7000000</v>
      </c>
      <c r="D25" s="574">
        <v>0</v>
      </c>
      <c r="E25" s="574">
        <v>0</v>
      </c>
      <c r="F25" s="574">
        <v>0</v>
      </c>
      <c r="G25" s="572"/>
      <c r="H25" s="572"/>
    </row>
    <row r="26" spans="1:9" x14ac:dyDescent="0.25">
      <c r="A26" s="569">
        <v>4</v>
      </c>
      <c r="B26" s="570" t="s">
        <v>2310</v>
      </c>
      <c r="C26" s="571">
        <f>SUM(C27:C28)</f>
        <v>5000000</v>
      </c>
      <c r="D26" s="571">
        <f t="shared" ref="D26:F26" si="7">SUM(D27:D28)</f>
        <v>3150000</v>
      </c>
      <c r="E26" s="571">
        <f t="shared" si="7"/>
        <v>3307500</v>
      </c>
      <c r="F26" s="571">
        <f t="shared" si="7"/>
        <v>3472875</v>
      </c>
      <c r="G26" s="572"/>
      <c r="H26" s="572"/>
    </row>
    <row r="27" spans="1:9" x14ac:dyDescent="0.25">
      <c r="A27" s="569"/>
      <c r="B27" s="578" t="s">
        <v>2306</v>
      </c>
      <c r="C27" s="574">
        <v>3000000</v>
      </c>
      <c r="D27" s="574">
        <f>+C27*1.05</f>
        <v>3150000</v>
      </c>
      <c r="E27" s="574">
        <f>+D27*1.05</f>
        <v>3307500</v>
      </c>
      <c r="F27" s="574">
        <f>+E27*1.05</f>
        <v>3472875</v>
      </c>
      <c r="G27" s="572"/>
      <c r="H27" s="572"/>
    </row>
    <row r="28" spans="1:9" x14ac:dyDescent="0.25">
      <c r="A28" s="569"/>
      <c r="B28" s="579" t="s">
        <v>2307</v>
      </c>
      <c r="C28" s="574">
        <v>2000000</v>
      </c>
      <c r="D28" s="574">
        <v>0</v>
      </c>
      <c r="E28" s="574">
        <v>0</v>
      </c>
      <c r="F28" s="574">
        <v>0</v>
      </c>
      <c r="G28" s="572"/>
      <c r="H28" s="572"/>
    </row>
    <row r="29" spans="1:9" x14ac:dyDescent="0.25">
      <c r="A29" s="569">
        <v>5</v>
      </c>
      <c r="B29" s="570" t="s">
        <v>2311</v>
      </c>
      <c r="C29" s="571">
        <f>SUM(C30:C31)</f>
        <v>146400000</v>
      </c>
      <c r="D29" s="571">
        <v>5250000</v>
      </c>
      <c r="E29" s="571">
        <v>5512500</v>
      </c>
      <c r="F29" s="571">
        <v>5788125</v>
      </c>
      <c r="G29" s="572"/>
      <c r="H29" s="572"/>
    </row>
    <row r="30" spans="1:9" x14ac:dyDescent="0.25">
      <c r="A30" s="569"/>
      <c r="B30" s="578" t="s">
        <v>2306</v>
      </c>
      <c r="C30" s="574">
        <v>18100000</v>
      </c>
      <c r="D30" s="574">
        <v>5250000</v>
      </c>
      <c r="E30" s="574">
        <f>+D30*1.05</f>
        <v>5512500</v>
      </c>
      <c r="F30" s="574">
        <f>+E30*1.05</f>
        <v>5788125</v>
      </c>
      <c r="G30" s="572"/>
      <c r="H30" s="572"/>
    </row>
    <row r="31" spans="1:9" x14ac:dyDescent="0.25">
      <c r="A31" s="569"/>
      <c r="B31" s="579" t="s">
        <v>2307</v>
      </c>
      <c r="C31" s="574">
        <v>128300000</v>
      </c>
      <c r="D31" s="574">
        <v>0</v>
      </c>
      <c r="E31" s="574">
        <v>0</v>
      </c>
      <c r="F31" s="574">
        <v>0</v>
      </c>
      <c r="G31" s="572"/>
      <c r="H31" s="572"/>
    </row>
    <row r="32" spans="1:9" x14ac:dyDescent="0.25">
      <c r="A32" s="569">
        <v>6</v>
      </c>
      <c r="B32" s="570" t="s">
        <v>2312</v>
      </c>
      <c r="C32" s="571">
        <f>SUM(C33:C34)</f>
        <v>156000000</v>
      </c>
      <c r="D32" s="571">
        <f t="shared" ref="D32:F32" si="8">SUM(D33:D34)</f>
        <v>6300000</v>
      </c>
      <c r="E32" s="571">
        <f t="shared" si="8"/>
        <v>6615000</v>
      </c>
      <c r="F32" s="571">
        <f t="shared" si="8"/>
        <v>6945750</v>
      </c>
      <c r="G32" s="572"/>
      <c r="H32" s="572"/>
    </row>
    <row r="33" spans="1:11" x14ac:dyDescent="0.25">
      <c r="A33" s="569"/>
      <c r="B33" s="578" t="s">
        <v>2306</v>
      </c>
      <c r="C33" s="574">
        <v>6000000</v>
      </c>
      <c r="D33" s="574">
        <f>+C33*1.05</f>
        <v>6300000</v>
      </c>
      <c r="E33" s="574">
        <f>+D33*1.05</f>
        <v>6615000</v>
      </c>
      <c r="F33" s="574">
        <f>+E33*1.05</f>
        <v>6945750</v>
      </c>
      <c r="G33" s="572"/>
      <c r="H33" s="572"/>
    </row>
    <row r="34" spans="1:11" x14ac:dyDescent="0.25">
      <c r="A34" s="569"/>
      <c r="B34" s="579" t="s">
        <v>2307</v>
      </c>
      <c r="C34" s="574">
        <v>150000000</v>
      </c>
      <c r="D34" s="574">
        <v>0</v>
      </c>
      <c r="E34" s="574">
        <v>0</v>
      </c>
      <c r="F34" s="574">
        <v>0</v>
      </c>
      <c r="G34" s="572"/>
      <c r="H34" s="572"/>
    </row>
    <row r="35" spans="1:11" x14ac:dyDescent="0.25">
      <c r="A35" s="569">
        <v>7</v>
      </c>
      <c r="B35" s="570" t="s">
        <v>2313</v>
      </c>
      <c r="C35" s="571">
        <v>5000000</v>
      </c>
      <c r="D35" s="571">
        <f>+C35*1.05</f>
        <v>5250000</v>
      </c>
      <c r="E35" s="571">
        <f>+D35*1.05</f>
        <v>5512500</v>
      </c>
      <c r="F35" s="571">
        <f>+E35*1.05</f>
        <v>5788125</v>
      </c>
      <c r="G35" s="572"/>
      <c r="H35" s="572"/>
    </row>
    <row r="36" spans="1:11" x14ac:dyDescent="0.25">
      <c r="A36" s="569">
        <v>8</v>
      </c>
      <c r="B36" s="570" t="s">
        <v>2314</v>
      </c>
      <c r="C36" s="571">
        <f>SUM(C37:C38)</f>
        <v>56368735</v>
      </c>
      <c r="D36" s="571">
        <f t="shared" ref="D36:F36" si="9">SUM(D37:D38)</f>
        <v>5636386.3500000006</v>
      </c>
      <c r="E36" s="571">
        <f t="shared" si="9"/>
        <v>5918205.6675000004</v>
      </c>
      <c r="F36" s="571">
        <f t="shared" si="9"/>
        <v>6214115.950875001</v>
      </c>
      <c r="G36" s="572"/>
      <c r="H36" s="572"/>
    </row>
    <row r="37" spans="1:11" x14ac:dyDescent="0.25">
      <c r="A37" s="569"/>
      <c r="B37" s="578" t="s">
        <v>2306</v>
      </c>
      <c r="C37" s="574">
        <v>5367987</v>
      </c>
      <c r="D37" s="574">
        <f>+C37*1.05</f>
        <v>5636386.3500000006</v>
      </c>
      <c r="E37" s="574">
        <f>+D37*1.05</f>
        <v>5918205.6675000004</v>
      </c>
      <c r="F37" s="574">
        <f>+E37*1.05</f>
        <v>6214115.950875001</v>
      </c>
      <c r="G37" s="572"/>
      <c r="H37" s="572"/>
    </row>
    <row r="38" spans="1:11" x14ac:dyDescent="0.25">
      <c r="A38" s="569"/>
      <c r="B38" s="579" t="s">
        <v>2307</v>
      </c>
      <c r="C38" s="574">
        <v>51000748</v>
      </c>
      <c r="D38" s="574">
        <v>0</v>
      </c>
      <c r="E38" s="574">
        <v>0</v>
      </c>
      <c r="F38" s="574">
        <v>0</v>
      </c>
      <c r="G38" s="572"/>
      <c r="H38" s="572"/>
    </row>
    <row r="39" spans="1:11" x14ac:dyDescent="0.25">
      <c r="A39" s="569">
        <v>9</v>
      </c>
      <c r="B39" s="570" t="s">
        <v>2315</v>
      </c>
      <c r="C39" s="571">
        <f>SUM(C40:C41)</f>
        <v>12000000</v>
      </c>
      <c r="D39" s="571">
        <f t="shared" ref="D39:F39" si="10">SUM(D40:D41)</f>
        <v>2100000</v>
      </c>
      <c r="E39" s="571">
        <f t="shared" si="10"/>
        <v>2205000</v>
      </c>
      <c r="F39" s="571">
        <f t="shared" si="10"/>
        <v>2315250</v>
      </c>
      <c r="G39" s="572"/>
    </row>
    <row r="40" spans="1:11" x14ac:dyDescent="0.25">
      <c r="A40" s="569"/>
      <c r="B40" s="578" t="s">
        <v>2306</v>
      </c>
      <c r="C40" s="574">
        <v>2000000</v>
      </c>
      <c r="D40" s="574">
        <f>+C40*1.05</f>
        <v>2100000</v>
      </c>
      <c r="E40" s="574">
        <f>+D40*1.05</f>
        <v>2205000</v>
      </c>
      <c r="F40" s="574">
        <f>+E40*1.05</f>
        <v>2315250</v>
      </c>
      <c r="G40" s="572"/>
    </row>
    <row r="41" spans="1:11" x14ac:dyDescent="0.25">
      <c r="A41" s="569"/>
      <c r="B41" s="579" t="s">
        <v>2307</v>
      </c>
      <c r="C41" s="574">
        <v>10000000</v>
      </c>
      <c r="D41" s="574">
        <v>0</v>
      </c>
      <c r="E41" s="574">
        <v>0</v>
      </c>
      <c r="F41" s="574">
        <v>0</v>
      </c>
      <c r="G41" s="572"/>
    </row>
    <row r="42" spans="1:11" x14ac:dyDescent="0.25">
      <c r="A42" s="569">
        <v>10</v>
      </c>
      <c r="B42" s="570" t="s">
        <v>2316</v>
      </c>
      <c r="C42" s="571">
        <f>SUM(C43:C44)</f>
        <v>235000000</v>
      </c>
      <c r="D42" s="571">
        <f t="shared" ref="D42:F42" si="11">SUM(D43:D44)</f>
        <v>230267273</v>
      </c>
      <c r="E42" s="571">
        <f t="shared" si="11"/>
        <v>241780636.65000001</v>
      </c>
      <c r="F42" s="571">
        <f t="shared" si="11"/>
        <v>253869670.48250002</v>
      </c>
      <c r="G42" s="572"/>
    </row>
    <row r="43" spans="1:11" x14ac:dyDescent="0.25">
      <c r="A43" s="580"/>
      <c r="B43" s="578" t="s">
        <v>2306</v>
      </c>
      <c r="C43" s="574">
        <v>187000000</v>
      </c>
      <c r="D43" s="574">
        <f>+C43*1.05</f>
        <v>196350000</v>
      </c>
      <c r="E43" s="574">
        <f>+D43*1.05</f>
        <v>206167500</v>
      </c>
      <c r="F43" s="574">
        <f>+E43*1.05</f>
        <v>216475875</v>
      </c>
      <c r="G43" s="572"/>
      <c r="H43" s="572"/>
      <c r="I43" s="581"/>
      <c r="J43" s="581"/>
      <c r="K43" s="581"/>
    </row>
    <row r="44" spans="1:11" x14ac:dyDescent="0.25">
      <c r="A44" s="580"/>
      <c r="B44" s="579" t="s">
        <v>2307</v>
      </c>
      <c r="C44" s="574">
        <v>48000000</v>
      </c>
      <c r="D44" s="582">
        <v>33917273</v>
      </c>
      <c r="E44" s="582">
        <f>+D44*1.05</f>
        <v>35613136.649999999</v>
      </c>
      <c r="F44" s="582">
        <f>+E44*1.05+2</f>
        <v>37393795.482500002</v>
      </c>
      <c r="G44" s="572"/>
      <c r="H44" s="572"/>
      <c r="I44" s="581"/>
      <c r="J44" s="581"/>
      <c r="K44" s="581"/>
    </row>
    <row r="45" spans="1:11" x14ac:dyDescent="0.25">
      <c r="C45" s="572"/>
      <c r="D45" s="572"/>
      <c r="E45" s="572"/>
      <c r="F45" s="572"/>
      <c r="G45" s="572"/>
      <c r="H45" s="572"/>
      <c r="I45" s="572"/>
      <c r="J45" s="572"/>
      <c r="K45" s="572"/>
    </row>
    <row r="46" spans="1:11" s="577" customFormat="1" x14ac:dyDescent="0.25">
      <c r="A46" s="576"/>
      <c r="C46" s="571">
        <f>SUM(C17:C42)</f>
        <v>2165941800</v>
      </c>
      <c r="D46" s="571">
        <f t="shared" ref="D46:F46" si="12">SUM(D17:D42)</f>
        <v>358090045.69999999</v>
      </c>
      <c r="E46" s="571">
        <f t="shared" si="12"/>
        <v>375994547.98500001</v>
      </c>
      <c r="F46" s="571">
        <f t="shared" si="12"/>
        <v>394794277.38425004</v>
      </c>
      <c r="G46" s="571">
        <f>SUM(C46:F46)</f>
        <v>3294820671.0692501</v>
      </c>
      <c r="H46" s="583"/>
    </row>
    <row r="47" spans="1:11" s="577" customFormat="1" x14ac:dyDescent="0.25">
      <c r="A47" s="576"/>
      <c r="C47" s="584"/>
      <c r="D47" s="584"/>
      <c r="E47" s="584"/>
      <c r="F47" s="584"/>
      <c r="G47" s="584"/>
      <c r="H47" s="583"/>
    </row>
    <row r="48" spans="1:11" s="577" customFormat="1" x14ac:dyDescent="0.25">
      <c r="A48" s="576"/>
      <c r="C48" s="584">
        <f>+C37+C35+C24+C27+C33+C30+C40+C21</f>
        <v>95670152</v>
      </c>
      <c r="D48" s="584">
        <v>63367987</v>
      </c>
      <c r="E48" s="584">
        <f t="shared" ref="E48:G49" si="13">+D48*1.05</f>
        <v>66536386.350000001</v>
      </c>
      <c r="F48" s="584">
        <f t="shared" si="13"/>
        <v>69863205.667500004</v>
      </c>
      <c r="G48" s="584">
        <f t="shared" si="13"/>
        <v>73356365.950875014</v>
      </c>
      <c r="H48" s="583"/>
    </row>
    <row r="49" spans="1:8" s="577" customFormat="1" x14ac:dyDescent="0.25">
      <c r="A49" s="576"/>
      <c r="D49" s="584">
        <v>32302165</v>
      </c>
      <c r="E49" s="584">
        <f t="shared" si="13"/>
        <v>33917273.25</v>
      </c>
      <c r="F49" s="584">
        <f t="shared" si="13"/>
        <v>35613136.912500001</v>
      </c>
      <c r="G49" s="584">
        <f t="shared" si="13"/>
        <v>37393793.758125</v>
      </c>
      <c r="H49" s="583"/>
    </row>
    <row r="50" spans="1:8" s="577" customFormat="1" x14ac:dyDescent="0.25">
      <c r="A50" s="576"/>
      <c r="C50" s="584"/>
      <c r="D50" s="584"/>
      <c r="E50" s="584"/>
      <c r="F50" s="584"/>
      <c r="G50" s="584"/>
      <c r="H50" s="583"/>
    </row>
    <row r="51" spans="1:8" s="577" customFormat="1" x14ac:dyDescent="0.25">
      <c r="A51" s="576"/>
      <c r="C51" s="584">
        <f>+C41+C38+C34+C31+C28+C25+C22</f>
        <v>458300748</v>
      </c>
      <c r="D51" s="584"/>
      <c r="E51" s="584"/>
      <c r="F51" s="584"/>
      <c r="G51" s="584"/>
      <c r="H51" s="583"/>
    </row>
    <row r="52" spans="1:8" s="577" customFormat="1" x14ac:dyDescent="0.25">
      <c r="A52" s="576"/>
      <c r="C52" s="584"/>
      <c r="D52" s="584"/>
      <c r="E52" s="584"/>
      <c r="F52" s="584"/>
      <c r="G52" s="584"/>
      <c r="H52" s="583"/>
    </row>
    <row r="53" spans="1:8" s="577" customFormat="1" x14ac:dyDescent="0.25">
      <c r="A53" s="576"/>
      <c r="C53" s="584">
        <f>+C39+C36+C32+C29+C26+C23+C20</f>
        <v>548970900</v>
      </c>
      <c r="D53" s="584"/>
      <c r="E53" s="584"/>
      <c r="F53" s="584"/>
      <c r="G53" s="584"/>
      <c r="H53" s="583"/>
    </row>
    <row r="54" spans="1:8" x14ac:dyDescent="0.25">
      <c r="C54" s="572"/>
      <c r="D54" s="572"/>
      <c r="E54" s="572"/>
      <c r="F54" s="572"/>
      <c r="G54" s="572"/>
      <c r="H54" s="572"/>
    </row>
    <row r="55" spans="1:8" x14ac:dyDescent="0.25">
      <c r="B55" s="567" t="s">
        <v>2317</v>
      </c>
      <c r="C55" s="572"/>
      <c r="D55" s="572"/>
      <c r="E55" s="572"/>
      <c r="F55" s="572"/>
      <c r="G55" s="572"/>
      <c r="H55" s="572"/>
    </row>
    <row r="56" spans="1:8" x14ac:dyDescent="0.25">
      <c r="C56" s="572"/>
      <c r="D56" s="572"/>
      <c r="E56" s="572"/>
      <c r="F56" s="572"/>
      <c r="G56" s="572"/>
      <c r="H56" s="572"/>
    </row>
    <row r="57" spans="1:8" x14ac:dyDescent="0.25">
      <c r="A57" s="569">
        <v>1</v>
      </c>
      <c r="B57" s="585" t="s">
        <v>2318</v>
      </c>
      <c r="C57" s="571">
        <f>+C58+C59+C60+C61+C64+C65+C66</f>
        <v>226740082</v>
      </c>
      <c r="D57" s="571">
        <f t="shared" ref="D57:F57" si="14">+D58+D59+D60+D61+D64+D65+D66</f>
        <v>214977085</v>
      </c>
      <c r="E57" s="571">
        <f t="shared" si="14"/>
        <v>225725940.5</v>
      </c>
      <c r="F57" s="571">
        <f t="shared" si="14"/>
        <v>237012237.625</v>
      </c>
      <c r="G57" s="572"/>
      <c r="H57" s="572"/>
    </row>
    <row r="58" spans="1:8" x14ac:dyDescent="0.25">
      <c r="B58" s="570" t="s">
        <v>2319</v>
      </c>
      <c r="C58" s="586">
        <v>70000000</v>
      </c>
      <c r="D58" s="586">
        <v>73500000</v>
      </c>
      <c r="E58" s="586">
        <v>77175000</v>
      </c>
      <c r="F58" s="586">
        <v>81033750</v>
      </c>
      <c r="G58" s="572"/>
      <c r="H58" s="572"/>
    </row>
    <row r="59" spans="1:8" x14ac:dyDescent="0.25">
      <c r="B59" s="570" t="s">
        <v>2320</v>
      </c>
      <c r="C59" s="586">
        <v>15315082</v>
      </c>
      <c r="D59" s="586">
        <v>16080835</v>
      </c>
      <c r="E59" s="586">
        <v>16884878</v>
      </c>
      <c r="F59" s="586">
        <v>17729122</v>
      </c>
      <c r="G59" s="572"/>
      <c r="H59" s="572"/>
    </row>
    <row r="60" spans="1:8" x14ac:dyDescent="0.25">
      <c r="B60" s="570" t="s">
        <v>2321</v>
      </c>
      <c r="C60" s="586">
        <v>9000000</v>
      </c>
      <c r="D60" s="586">
        <v>9450000</v>
      </c>
      <c r="E60" s="586">
        <v>9922500</v>
      </c>
      <c r="F60" s="586">
        <v>10418625</v>
      </c>
      <c r="G60" s="572"/>
      <c r="H60" s="572"/>
    </row>
    <row r="61" spans="1:8" x14ac:dyDescent="0.25">
      <c r="B61" s="570" t="s">
        <v>2322</v>
      </c>
      <c r="C61" s="587">
        <f>SUM(C62:C63)</f>
        <v>64425000</v>
      </c>
      <c r="D61" s="587">
        <f t="shared" ref="D61:F61" si="15">SUM(D62:D63)</f>
        <v>44546250</v>
      </c>
      <c r="E61" s="587">
        <f t="shared" si="15"/>
        <v>46773562.5</v>
      </c>
      <c r="F61" s="587">
        <f t="shared" si="15"/>
        <v>49112240.625</v>
      </c>
      <c r="G61" s="572"/>
      <c r="H61" s="572"/>
    </row>
    <row r="62" spans="1:8" x14ac:dyDescent="0.25">
      <c r="B62" s="588" t="s">
        <v>2323</v>
      </c>
      <c r="C62" s="586">
        <v>42425000</v>
      </c>
      <c r="D62" s="586">
        <f>+C62*1.05</f>
        <v>44546250</v>
      </c>
      <c r="E62" s="586">
        <f>+D62*1.05</f>
        <v>46773562.5</v>
      </c>
      <c r="F62" s="586">
        <f>+E62*1.05</f>
        <v>49112240.625</v>
      </c>
      <c r="G62" s="572"/>
      <c r="H62" s="572"/>
    </row>
    <row r="63" spans="1:8" x14ac:dyDescent="0.25">
      <c r="B63" s="588" t="s">
        <v>2324</v>
      </c>
      <c r="C63" s="586">
        <v>22000000</v>
      </c>
      <c r="D63" s="586">
        <v>0</v>
      </c>
      <c r="E63" s="586">
        <v>0</v>
      </c>
      <c r="F63" s="586">
        <v>0</v>
      </c>
      <c r="G63" s="572"/>
      <c r="H63" s="572"/>
    </row>
    <row r="64" spans="1:8" x14ac:dyDescent="0.25">
      <c r="B64" s="570" t="s">
        <v>2325</v>
      </c>
      <c r="C64" s="586">
        <v>6000000</v>
      </c>
      <c r="D64" s="586">
        <v>6300000</v>
      </c>
      <c r="E64" s="586">
        <v>6615000</v>
      </c>
      <c r="F64" s="586">
        <v>6945750</v>
      </c>
      <c r="G64" s="572"/>
      <c r="H64" s="572"/>
    </row>
    <row r="65" spans="1:9" x14ac:dyDescent="0.25">
      <c r="B65" s="570" t="s">
        <v>2326</v>
      </c>
      <c r="C65" s="586">
        <v>1000000</v>
      </c>
      <c r="D65" s="586">
        <v>1050000</v>
      </c>
      <c r="E65" s="586">
        <v>1102500</v>
      </c>
      <c r="F65" s="586">
        <v>1157625</v>
      </c>
      <c r="G65" s="572"/>
      <c r="H65" s="572"/>
    </row>
    <row r="66" spans="1:9" x14ac:dyDescent="0.25">
      <c r="B66" s="570" t="s">
        <v>2327</v>
      </c>
      <c r="C66" s="586">
        <v>61000000</v>
      </c>
      <c r="D66" s="586">
        <v>64050000</v>
      </c>
      <c r="E66" s="586">
        <v>67252500</v>
      </c>
      <c r="F66" s="586">
        <v>70615125</v>
      </c>
      <c r="G66" s="572"/>
      <c r="H66" s="572"/>
    </row>
    <row r="67" spans="1:9" x14ac:dyDescent="0.25">
      <c r="C67" s="572"/>
      <c r="D67" s="572"/>
      <c r="E67" s="572"/>
      <c r="F67" s="572"/>
      <c r="G67" s="572"/>
      <c r="H67" s="572"/>
    </row>
    <row r="68" spans="1:9" s="577" customFormat="1" x14ac:dyDescent="0.25">
      <c r="A68" s="589">
        <v>2</v>
      </c>
      <c r="B68" s="585" t="s">
        <v>2328</v>
      </c>
      <c r="C68" s="590">
        <v>174000000</v>
      </c>
      <c r="D68" s="571">
        <f>+C68*1.05</f>
        <v>182700000</v>
      </c>
      <c r="E68" s="571">
        <f>+D68*1.05</f>
        <v>191835000</v>
      </c>
      <c r="F68" s="571">
        <f>+E68*1.05</f>
        <v>201426750</v>
      </c>
      <c r="G68" s="583"/>
      <c r="H68" s="583">
        <f>+D68-C68</f>
        <v>8700000</v>
      </c>
      <c r="I68">
        <f>+H68/C68</f>
        <v>0.05</v>
      </c>
    </row>
    <row r="69" spans="1:9" x14ac:dyDescent="0.25">
      <c r="C69" s="572"/>
      <c r="D69" s="572"/>
      <c r="E69" s="572"/>
      <c r="F69" s="572"/>
      <c r="G69" s="572"/>
      <c r="H69" s="572"/>
    </row>
    <row r="70" spans="1:9" s="577" customFormat="1" x14ac:dyDescent="0.25">
      <c r="A70" s="576"/>
      <c r="B70" s="577" t="s">
        <v>2329</v>
      </c>
      <c r="C70" s="571">
        <f>+C68+C57</f>
        <v>400740082</v>
      </c>
      <c r="D70" s="571">
        <f>+D68+D57</f>
        <v>397677085</v>
      </c>
      <c r="E70" s="571">
        <f>+E68+E57</f>
        <v>417560940.5</v>
      </c>
      <c r="F70" s="571">
        <f>+F68+F57</f>
        <v>438438987.625</v>
      </c>
      <c r="G70" s="583"/>
      <c r="H70" s="583"/>
    </row>
    <row r="71" spans="1:9" x14ac:dyDescent="0.25">
      <c r="C71" s="572"/>
      <c r="D71" s="572"/>
      <c r="E71" s="572"/>
      <c r="F71" s="572"/>
      <c r="G71" s="572"/>
      <c r="H71" s="572"/>
    </row>
    <row r="72" spans="1:9" s="577" customFormat="1" x14ac:dyDescent="0.25">
      <c r="A72" s="589">
        <v>3</v>
      </c>
      <c r="B72" s="585" t="s">
        <v>2330</v>
      </c>
      <c r="C72" s="590">
        <v>685000000</v>
      </c>
      <c r="D72" s="571">
        <f>+C72*1.05</f>
        <v>719250000</v>
      </c>
      <c r="E72" s="571">
        <f>+D72*1.05</f>
        <v>755212500</v>
      </c>
      <c r="F72" s="571">
        <f>+E72*1.05</f>
        <v>792973125</v>
      </c>
      <c r="G72" s="583"/>
      <c r="H72" s="583">
        <f>+D72-C72</f>
        <v>34250000</v>
      </c>
      <c r="I72">
        <f>+H72/C72</f>
        <v>0.05</v>
      </c>
    </row>
    <row r="73" spans="1:9" s="577" customFormat="1" x14ac:dyDescent="0.25">
      <c r="A73" s="589">
        <v>4</v>
      </c>
      <c r="B73" s="585" t="s">
        <v>2331</v>
      </c>
      <c r="C73" s="590">
        <v>345088400</v>
      </c>
      <c r="D73" s="571">
        <f>+C73*1.05-1</f>
        <v>362342819</v>
      </c>
      <c r="E73" s="571">
        <f>+D73*1.05</f>
        <v>380459959.94999999</v>
      </c>
      <c r="F73" s="571">
        <f>+E73*1.05</f>
        <v>399482957.94749999</v>
      </c>
      <c r="G73" s="583"/>
      <c r="H73" s="583">
        <f>+D73-C73</f>
        <v>17254419</v>
      </c>
      <c r="I73">
        <f>+H73/C73</f>
        <v>4.9999997102191787E-2</v>
      </c>
    </row>
    <row r="74" spans="1:9" x14ac:dyDescent="0.25">
      <c r="A74" s="569">
        <v>5</v>
      </c>
      <c r="B74" s="585" t="s">
        <v>2332</v>
      </c>
      <c r="C74" s="571">
        <f>SUM(C75:C76)</f>
        <v>22500000</v>
      </c>
      <c r="D74" s="571">
        <f t="shared" ref="D74:F74" si="16">SUM(D75:D76)</f>
        <v>525000</v>
      </c>
      <c r="E74" s="571">
        <f t="shared" si="16"/>
        <v>551250</v>
      </c>
      <c r="F74" s="571">
        <f t="shared" si="16"/>
        <v>578812.5</v>
      </c>
      <c r="G74" s="572"/>
      <c r="H74" s="572"/>
    </row>
    <row r="75" spans="1:9" x14ac:dyDescent="0.25">
      <c r="A75" s="569"/>
      <c r="B75" s="588" t="s">
        <v>2323</v>
      </c>
      <c r="C75" s="586">
        <v>500000</v>
      </c>
      <c r="D75" s="586">
        <f>+C75*1.05</f>
        <v>525000</v>
      </c>
      <c r="E75" s="586">
        <f>+D75*1.05</f>
        <v>551250</v>
      </c>
      <c r="F75" s="586">
        <f>+E75*1.05</f>
        <v>578812.5</v>
      </c>
      <c r="G75" s="572"/>
      <c r="H75" s="572"/>
    </row>
    <row r="76" spans="1:9" x14ac:dyDescent="0.25">
      <c r="A76" s="569"/>
      <c r="B76" s="588" t="s">
        <v>2324</v>
      </c>
      <c r="C76" s="586">
        <v>22000000</v>
      </c>
      <c r="D76" s="586">
        <v>0</v>
      </c>
      <c r="E76" s="586">
        <v>0</v>
      </c>
      <c r="F76" s="586">
        <v>0</v>
      </c>
      <c r="G76" s="572"/>
      <c r="H76" s="572"/>
    </row>
    <row r="77" spans="1:9" x14ac:dyDescent="0.25">
      <c r="A77" s="569">
        <v>6</v>
      </c>
      <c r="B77" s="585" t="s">
        <v>2333</v>
      </c>
      <c r="C77" s="571">
        <f>SUM(C78:C79)</f>
        <v>13000000</v>
      </c>
      <c r="D77" s="571">
        <f t="shared" ref="D77:F77" si="17">SUM(D78:D79)</f>
        <v>1050000</v>
      </c>
      <c r="E77" s="571">
        <f t="shared" si="17"/>
        <v>1102500</v>
      </c>
      <c r="F77" s="571">
        <f t="shared" si="17"/>
        <v>1157625</v>
      </c>
      <c r="G77" s="572"/>
      <c r="H77" s="572"/>
    </row>
    <row r="78" spans="1:9" x14ac:dyDescent="0.25">
      <c r="A78" s="569"/>
      <c r="B78" s="588" t="s">
        <v>2323</v>
      </c>
      <c r="C78" s="586">
        <v>1000000</v>
      </c>
      <c r="D78" s="586">
        <f>+C78*1.05</f>
        <v>1050000</v>
      </c>
      <c r="E78" s="586">
        <f>+D78*1.05</f>
        <v>1102500</v>
      </c>
      <c r="F78" s="586">
        <f>+E78*1.05</f>
        <v>1157625</v>
      </c>
      <c r="G78" s="572"/>
      <c r="H78" s="572"/>
    </row>
    <row r="79" spans="1:9" x14ac:dyDescent="0.25">
      <c r="A79" s="569"/>
      <c r="B79" s="588" t="s">
        <v>2324</v>
      </c>
      <c r="C79" s="586">
        <v>12000000</v>
      </c>
      <c r="D79" s="586">
        <v>0</v>
      </c>
      <c r="E79" s="586">
        <v>0</v>
      </c>
      <c r="F79" s="586">
        <v>0</v>
      </c>
      <c r="G79" s="572"/>
      <c r="H79" s="572"/>
    </row>
    <row r="80" spans="1:9" x14ac:dyDescent="0.25">
      <c r="A80" s="569">
        <v>7</v>
      </c>
      <c r="B80" s="585" t="s">
        <v>2334</v>
      </c>
      <c r="C80" s="571">
        <f>SUM(C81:C82)</f>
        <v>195357144</v>
      </c>
      <c r="D80" s="571">
        <f t="shared" ref="D80:F80" si="18">SUM(D81:D82)</f>
        <v>165750001.20000002</v>
      </c>
      <c r="E80" s="571">
        <f t="shared" si="18"/>
        <v>174037502.26000002</v>
      </c>
      <c r="F80" s="571">
        <f t="shared" si="18"/>
        <v>182739377.37300003</v>
      </c>
      <c r="G80" s="572"/>
      <c r="H80" s="572"/>
    </row>
    <row r="81" spans="1:8" x14ac:dyDescent="0.25">
      <c r="A81" s="580"/>
      <c r="B81" s="588" t="s">
        <v>2323</v>
      </c>
      <c r="C81" s="586">
        <v>157857144</v>
      </c>
      <c r="D81" s="586">
        <f>+C81*1.05</f>
        <v>165750001.20000002</v>
      </c>
      <c r="E81" s="586">
        <f>+D81*1.05+1</f>
        <v>174037502.26000002</v>
      </c>
      <c r="F81" s="586">
        <f>+E81*1.05</f>
        <v>182739377.37300003</v>
      </c>
      <c r="G81" s="572"/>
      <c r="H81" s="572"/>
    </row>
    <row r="82" spans="1:8" x14ac:dyDescent="0.25">
      <c r="A82" s="580"/>
      <c r="B82" s="588" t="s">
        <v>2324</v>
      </c>
      <c r="C82" s="586">
        <v>37500000</v>
      </c>
      <c r="D82" s="586">
        <v>0</v>
      </c>
      <c r="E82" s="586">
        <v>0</v>
      </c>
      <c r="F82" s="586">
        <v>0</v>
      </c>
      <c r="G82" s="572"/>
      <c r="H82" s="572"/>
    </row>
    <row r="83" spans="1:8" x14ac:dyDescent="0.25">
      <c r="C83" s="572"/>
      <c r="D83" s="572"/>
      <c r="E83" s="572"/>
      <c r="F83" s="572"/>
      <c r="G83" s="572"/>
      <c r="H83" s="572"/>
    </row>
    <row r="84" spans="1:8" s="577" customFormat="1" x14ac:dyDescent="0.25">
      <c r="A84" s="576"/>
      <c r="B84" s="585" t="s">
        <v>2329</v>
      </c>
      <c r="C84" s="571">
        <f>+C72+C73+C74+C77+C80</f>
        <v>1260945544</v>
      </c>
      <c r="D84" s="571">
        <f t="shared" ref="D84" si="19">+D72+D73+D74+D77+D80</f>
        <v>1248917820.2</v>
      </c>
      <c r="E84" s="571">
        <f>+E72+E73+E74+E77+E80+1</f>
        <v>1311363713.21</v>
      </c>
      <c r="F84" s="571">
        <f>+F72+F73+F74+F77+F80+1</f>
        <v>1376931898.8204999</v>
      </c>
      <c r="G84" s="583"/>
      <c r="H84" s="583"/>
    </row>
    <row r="85" spans="1:8" s="577" customFormat="1" x14ac:dyDescent="0.25">
      <c r="A85" s="576"/>
      <c r="B85" s="591"/>
      <c r="C85" s="584"/>
      <c r="D85" s="584"/>
      <c r="E85" s="584"/>
      <c r="F85" s="584"/>
      <c r="G85" s="583"/>
      <c r="H85" s="583"/>
    </row>
    <row r="86" spans="1:8" x14ac:dyDescent="0.25">
      <c r="C86" s="572"/>
      <c r="D86" s="572"/>
      <c r="E86" s="572"/>
      <c r="F86" s="572"/>
      <c r="G86" s="572"/>
      <c r="H86" s="572"/>
    </row>
    <row r="87" spans="1:8" x14ac:dyDescent="0.25">
      <c r="A87" s="569">
        <v>8</v>
      </c>
      <c r="B87" s="585" t="s">
        <v>2335</v>
      </c>
      <c r="C87" s="574"/>
      <c r="D87" s="574"/>
      <c r="E87" s="574"/>
      <c r="F87" s="574"/>
      <c r="G87" s="572"/>
      <c r="H87" s="572"/>
    </row>
    <row r="88" spans="1:8" x14ac:dyDescent="0.25">
      <c r="B88" s="570" t="s">
        <v>2336</v>
      </c>
      <c r="C88" s="586">
        <v>36925000</v>
      </c>
      <c r="D88" s="586">
        <f>+C88*1.05</f>
        <v>38771250</v>
      </c>
      <c r="E88" s="586">
        <f>+D88*1.05</f>
        <v>40709812.5</v>
      </c>
      <c r="F88" s="586">
        <f>+E88*1.05</f>
        <v>42745303.125</v>
      </c>
      <c r="G88" s="572"/>
      <c r="H88" s="572"/>
    </row>
    <row r="89" spans="1:8" x14ac:dyDescent="0.25">
      <c r="B89" s="592" t="s">
        <v>2337</v>
      </c>
      <c r="C89" s="586">
        <v>22155000</v>
      </c>
      <c r="D89" s="586">
        <f t="shared" ref="D89:F92" si="20">+C89*1.05</f>
        <v>23262750</v>
      </c>
      <c r="E89" s="586">
        <f t="shared" si="20"/>
        <v>24425887.5</v>
      </c>
      <c r="F89" s="586">
        <f t="shared" si="20"/>
        <v>25647181.875</v>
      </c>
      <c r="G89" s="572"/>
      <c r="H89" s="572"/>
    </row>
    <row r="90" spans="1:8" x14ac:dyDescent="0.25">
      <c r="B90" s="592" t="s">
        <v>2338</v>
      </c>
      <c r="C90" s="586">
        <v>74850000</v>
      </c>
      <c r="D90" s="586">
        <f t="shared" si="20"/>
        <v>78592500</v>
      </c>
      <c r="E90" s="586">
        <f t="shared" si="20"/>
        <v>82522125</v>
      </c>
      <c r="F90" s="586">
        <f t="shared" si="20"/>
        <v>86648231.25</v>
      </c>
      <c r="G90" s="572"/>
      <c r="H90" s="572"/>
    </row>
    <row r="91" spans="1:8" x14ac:dyDescent="0.25">
      <c r="B91" s="592" t="s">
        <v>2339</v>
      </c>
      <c r="C91" s="586">
        <v>13770000</v>
      </c>
      <c r="D91" s="586">
        <f t="shared" si="20"/>
        <v>14458500</v>
      </c>
      <c r="E91" s="586">
        <f t="shared" si="20"/>
        <v>15181425</v>
      </c>
      <c r="F91" s="586">
        <f t="shared" si="20"/>
        <v>15940496.25</v>
      </c>
      <c r="G91" s="572"/>
      <c r="H91" s="572"/>
    </row>
    <row r="92" spans="1:8" x14ac:dyDescent="0.25">
      <c r="B92" s="592" t="s">
        <v>2340</v>
      </c>
      <c r="C92" s="593">
        <v>5768244</v>
      </c>
      <c r="D92" s="574">
        <f t="shared" si="20"/>
        <v>6056656.2000000002</v>
      </c>
      <c r="E92" s="574">
        <f t="shared" si="20"/>
        <v>6359489.0100000007</v>
      </c>
      <c r="F92" s="574">
        <f t="shared" si="20"/>
        <v>6677463.460500001</v>
      </c>
      <c r="G92" s="572"/>
      <c r="H92" s="572"/>
    </row>
    <row r="93" spans="1:8" x14ac:dyDescent="0.25">
      <c r="C93" s="572"/>
      <c r="D93" s="572"/>
      <c r="E93" s="572"/>
      <c r="F93" s="572"/>
      <c r="G93" s="572"/>
      <c r="H93" s="572"/>
    </row>
    <row r="94" spans="1:8" s="577" customFormat="1" x14ac:dyDescent="0.25">
      <c r="A94" s="576"/>
      <c r="B94" s="585" t="s">
        <v>2329</v>
      </c>
      <c r="C94" s="571">
        <f>SUM(C88:C93)</f>
        <v>153468244</v>
      </c>
      <c r="D94" s="571">
        <f>SUM(D88:D93)+4</f>
        <v>161141660.19999999</v>
      </c>
      <c r="E94" s="571">
        <f t="shared" ref="E94:F94" si="21">SUM(E88:E93)</f>
        <v>169198739.00999999</v>
      </c>
      <c r="F94" s="571">
        <f t="shared" si="21"/>
        <v>177658675.9605</v>
      </c>
      <c r="G94" s="583"/>
      <c r="H94" s="583"/>
    </row>
    <row r="95" spans="1:8" x14ac:dyDescent="0.25">
      <c r="C95" s="572"/>
      <c r="D95" s="572"/>
      <c r="E95" s="572"/>
      <c r="F95" s="572"/>
      <c r="G95" s="572"/>
      <c r="H95" s="572"/>
    </row>
    <row r="96" spans="1:8" s="577" customFormat="1" x14ac:dyDescent="0.25">
      <c r="A96" s="589">
        <v>9</v>
      </c>
      <c r="B96" s="585" t="s">
        <v>2341</v>
      </c>
      <c r="C96" s="587">
        <f>SUM(C97:C98)</f>
        <v>162764045</v>
      </c>
      <c r="D96" s="587">
        <f t="shared" ref="D96:F96" si="22">SUM(D97:D98)</f>
        <v>116827247.25</v>
      </c>
      <c r="E96" s="587">
        <f t="shared" si="22"/>
        <v>122668609.61250001</v>
      </c>
      <c r="F96" s="587">
        <f t="shared" si="22"/>
        <v>128802040.09312502</v>
      </c>
      <c r="G96" s="583"/>
      <c r="H96" s="583"/>
    </row>
    <row r="97" spans="1:8" s="577" customFormat="1" x14ac:dyDescent="0.25">
      <c r="A97" s="589"/>
      <c r="B97" s="588" t="s">
        <v>2323</v>
      </c>
      <c r="C97" s="586">
        <v>111264045</v>
      </c>
      <c r="D97" s="586">
        <f>+C97*1.05</f>
        <v>116827247.25</v>
      </c>
      <c r="E97" s="586">
        <f>+D97*1.05</f>
        <v>122668609.61250001</v>
      </c>
      <c r="F97" s="586">
        <f>+E97*1.05</f>
        <v>128802040.09312502</v>
      </c>
      <c r="G97" s="583"/>
      <c r="H97" s="583"/>
    </row>
    <row r="98" spans="1:8" s="577" customFormat="1" x14ac:dyDescent="0.25">
      <c r="A98" s="589"/>
      <c r="B98" s="588" t="s">
        <v>2324</v>
      </c>
      <c r="C98" s="586">
        <v>51500000</v>
      </c>
      <c r="D98" s="586">
        <v>0</v>
      </c>
      <c r="E98" s="586">
        <v>0</v>
      </c>
      <c r="F98" s="586">
        <v>0</v>
      </c>
      <c r="G98" s="583"/>
      <c r="H98" s="583"/>
    </row>
    <row r="99" spans="1:8" s="577" customFormat="1" x14ac:dyDescent="0.25">
      <c r="A99" s="589">
        <v>10</v>
      </c>
      <c r="B99" s="585" t="s">
        <v>2342</v>
      </c>
      <c r="C99" s="571">
        <f>SUM(C100:C101)</f>
        <v>15500000</v>
      </c>
      <c r="D99" s="571">
        <f t="shared" ref="D99:F99" si="23">SUM(D100:D101)</f>
        <v>525000</v>
      </c>
      <c r="E99" s="571">
        <f t="shared" si="23"/>
        <v>551250</v>
      </c>
      <c r="F99" s="571">
        <f t="shared" si="23"/>
        <v>578812.5</v>
      </c>
      <c r="G99" s="583"/>
      <c r="H99" s="583"/>
    </row>
    <row r="100" spans="1:8" s="577" customFormat="1" x14ac:dyDescent="0.25">
      <c r="A100" s="594"/>
      <c r="B100" s="588" t="s">
        <v>2323</v>
      </c>
      <c r="C100" s="586">
        <v>500000</v>
      </c>
      <c r="D100" s="586">
        <f>+C100*1.05</f>
        <v>525000</v>
      </c>
      <c r="E100" s="586">
        <f>+D100*1.05</f>
        <v>551250</v>
      </c>
      <c r="F100" s="586">
        <f>+E100*1.05</f>
        <v>578812.5</v>
      </c>
      <c r="G100" s="583"/>
      <c r="H100" s="583"/>
    </row>
    <row r="101" spans="1:8" s="577" customFormat="1" x14ac:dyDescent="0.25">
      <c r="A101" s="594"/>
      <c r="B101" s="588" t="s">
        <v>2324</v>
      </c>
      <c r="C101" s="586">
        <v>15000000</v>
      </c>
      <c r="D101" s="586">
        <v>0</v>
      </c>
      <c r="E101" s="586">
        <v>0</v>
      </c>
      <c r="F101" s="586">
        <v>0</v>
      </c>
      <c r="G101" s="583"/>
      <c r="H101" s="583"/>
    </row>
    <row r="102" spans="1:8" x14ac:dyDescent="0.25">
      <c r="C102" s="572"/>
      <c r="D102" s="572"/>
      <c r="E102" s="572"/>
      <c r="F102" s="572"/>
      <c r="G102" s="572"/>
      <c r="H102" s="572"/>
    </row>
    <row r="103" spans="1:8" s="577" customFormat="1" x14ac:dyDescent="0.25">
      <c r="A103" s="576"/>
      <c r="B103" s="585" t="s">
        <v>2329</v>
      </c>
      <c r="C103" s="571">
        <f>+C94+C96+C99-1</f>
        <v>331732288</v>
      </c>
      <c r="D103" s="571">
        <f>+D94+D96+D99-1</f>
        <v>278493906.44999999</v>
      </c>
      <c r="E103" s="571">
        <f>+E94+E96+E99-1</f>
        <v>292418597.6225</v>
      </c>
      <c r="F103" s="571">
        <f>+F94+F96+F99-1</f>
        <v>307039527.55362499</v>
      </c>
      <c r="G103" s="583"/>
      <c r="H103" s="583"/>
    </row>
    <row r="104" spans="1:8" x14ac:dyDescent="0.25">
      <c r="C104" s="572"/>
      <c r="D104" s="572"/>
      <c r="E104" s="572"/>
      <c r="F104" s="572"/>
      <c r="G104" s="572"/>
      <c r="H104" s="572"/>
    </row>
    <row r="105" spans="1:8" s="577" customFormat="1" x14ac:dyDescent="0.25">
      <c r="A105" s="576"/>
      <c r="B105" s="585" t="s">
        <v>1896</v>
      </c>
      <c r="C105" s="571">
        <f>+C70+C84+C94+C96+C99-1</f>
        <v>1993417914</v>
      </c>
      <c r="D105" s="571">
        <f>+D70+D84+D94+D96+D99-2</f>
        <v>1925088810.6500001</v>
      </c>
      <c r="E105" s="571">
        <f>+E70+E84+E94+E96+E99</f>
        <v>2021343252.3325</v>
      </c>
      <c r="F105" s="571">
        <f>+F70+F84+F94+F96+F99</f>
        <v>2122410414.999125</v>
      </c>
      <c r="G105" s="571">
        <f>SUM(C105:F105)</f>
        <v>8062260391.9816246</v>
      </c>
      <c r="H105" s="583"/>
    </row>
    <row r="106" spans="1:8" s="577" customFormat="1" x14ac:dyDescent="0.25">
      <c r="A106" s="576"/>
      <c r="B106" s="591"/>
      <c r="C106" s="584"/>
      <c r="D106" s="584"/>
      <c r="E106" s="584"/>
      <c r="F106" s="584"/>
      <c r="G106" s="584"/>
      <c r="H106" s="583"/>
    </row>
    <row r="107" spans="1:8" s="577" customFormat="1" x14ac:dyDescent="0.25">
      <c r="A107" s="576"/>
      <c r="B107" s="591"/>
      <c r="C107" s="584"/>
      <c r="D107" s="584"/>
      <c r="E107" s="584"/>
      <c r="F107" s="584"/>
      <c r="G107" s="584"/>
      <c r="H107" s="583"/>
    </row>
    <row r="108" spans="1:8" s="577" customFormat="1" x14ac:dyDescent="0.25">
      <c r="A108" s="576"/>
      <c r="B108" s="591"/>
      <c r="C108" s="584">
        <f>+C58+C59+C60+C62+C64+C65+C66+C75+C78+C81+C88+C89+C90+C91+C97+C100+50000000</f>
        <v>673561271</v>
      </c>
      <c r="D108" s="584">
        <f>+C108*1.05</f>
        <v>707239334.55000007</v>
      </c>
      <c r="E108" s="584">
        <f>+D108*1.05</f>
        <v>742601301.27750015</v>
      </c>
      <c r="F108" s="584">
        <f>+E108*1.05</f>
        <v>779731366.34137523</v>
      </c>
      <c r="G108" s="584"/>
      <c r="H108" s="583"/>
    </row>
    <row r="109" spans="1:8" x14ac:dyDescent="0.25">
      <c r="C109" s="595">
        <f>+C101+C98+C82+C79+C76+C63</f>
        <v>160000000</v>
      </c>
      <c r="D109" s="583">
        <v>0</v>
      </c>
      <c r="E109" s="583">
        <v>0</v>
      </c>
      <c r="F109" s="583">
        <v>0</v>
      </c>
      <c r="G109" s="572"/>
      <c r="H109" s="572"/>
    </row>
    <row r="110" spans="1:8" x14ac:dyDescent="0.25">
      <c r="B110" s="567" t="s">
        <v>2343</v>
      </c>
      <c r="C110" s="572"/>
      <c r="D110" s="572"/>
      <c r="E110" s="572"/>
      <c r="F110" s="572"/>
      <c r="G110" s="572"/>
      <c r="H110" s="572"/>
    </row>
    <row r="111" spans="1:8" x14ac:dyDescent="0.25">
      <c r="C111" s="572"/>
      <c r="D111" s="572"/>
      <c r="E111" s="572"/>
      <c r="F111" s="572"/>
      <c r="G111" s="572"/>
      <c r="H111" s="572"/>
    </row>
    <row r="112" spans="1:8" x14ac:dyDescent="0.25">
      <c r="A112" s="569">
        <v>1</v>
      </c>
      <c r="B112" s="570" t="s">
        <v>2344</v>
      </c>
      <c r="C112" s="574">
        <v>420000000</v>
      </c>
      <c r="D112" s="574">
        <f t="shared" ref="D112:F115" si="24">+C112*1.05</f>
        <v>441000000</v>
      </c>
      <c r="E112" s="574">
        <f t="shared" si="24"/>
        <v>463050000</v>
      </c>
      <c r="F112" s="574">
        <f t="shared" si="24"/>
        <v>486202500</v>
      </c>
      <c r="G112" s="572"/>
      <c r="H112" s="572"/>
    </row>
    <row r="113" spans="1:8" x14ac:dyDescent="0.25">
      <c r="A113" s="569">
        <v>2</v>
      </c>
      <c r="B113" s="570" t="s">
        <v>2345</v>
      </c>
      <c r="C113" s="574">
        <v>205000000</v>
      </c>
      <c r="D113" s="574">
        <f t="shared" si="24"/>
        <v>215250000</v>
      </c>
      <c r="E113" s="574">
        <f t="shared" si="24"/>
        <v>226012500</v>
      </c>
      <c r="F113" s="574">
        <f t="shared" si="24"/>
        <v>237313125</v>
      </c>
      <c r="G113" s="572"/>
      <c r="H113" s="572"/>
    </row>
    <row r="114" spans="1:8" x14ac:dyDescent="0.25">
      <c r="A114" s="569">
        <v>3</v>
      </c>
      <c r="B114" s="570" t="s">
        <v>2346</v>
      </c>
      <c r="C114" s="574">
        <v>550000000</v>
      </c>
      <c r="D114" s="574">
        <f t="shared" si="24"/>
        <v>577500000</v>
      </c>
      <c r="E114" s="574">
        <f t="shared" si="24"/>
        <v>606375000</v>
      </c>
      <c r="F114" s="574">
        <f t="shared" si="24"/>
        <v>636693750</v>
      </c>
      <c r="G114" s="572"/>
      <c r="H114" s="572"/>
    </row>
    <row r="115" spans="1:8" x14ac:dyDescent="0.25">
      <c r="A115" s="569">
        <v>4</v>
      </c>
      <c r="B115" s="570" t="s">
        <v>2347</v>
      </c>
      <c r="C115" s="574">
        <v>250000000</v>
      </c>
      <c r="D115" s="574">
        <f t="shared" si="24"/>
        <v>262500000</v>
      </c>
      <c r="E115" s="574">
        <f t="shared" si="24"/>
        <v>275625000</v>
      </c>
      <c r="F115" s="574">
        <f t="shared" si="24"/>
        <v>289406250</v>
      </c>
      <c r="G115" s="572"/>
      <c r="H115" s="572"/>
    </row>
    <row r="116" spans="1:8" x14ac:dyDescent="0.25">
      <c r="C116" s="572"/>
      <c r="D116" s="572"/>
      <c r="E116" s="572"/>
      <c r="F116" s="572"/>
      <c r="G116" s="572"/>
      <c r="H116" s="572"/>
    </row>
    <row r="117" spans="1:8" s="577" customFormat="1" x14ac:dyDescent="0.25">
      <c r="A117" s="576"/>
      <c r="B117" s="585" t="s">
        <v>1896</v>
      </c>
      <c r="C117" s="571">
        <f>SUM(C112:C116)</f>
        <v>1425000000</v>
      </c>
      <c r="D117" s="571">
        <f t="shared" ref="D117:F117" si="25">SUM(D112:D116)</f>
        <v>1496250000</v>
      </c>
      <c r="E117" s="571">
        <f t="shared" si="25"/>
        <v>1571062500</v>
      </c>
      <c r="F117" s="571">
        <f t="shared" si="25"/>
        <v>1649615625</v>
      </c>
      <c r="G117" s="571">
        <f>SUM(C117:F117)</f>
        <v>6141928125</v>
      </c>
      <c r="H117" s="583"/>
    </row>
    <row r="118" spans="1:8" s="577" customFormat="1" x14ac:dyDescent="0.25">
      <c r="A118" s="576"/>
      <c r="C118" s="583"/>
      <c r="D118" s="583"/>
      <c r="E118" s="583"/>
      <c r="F118" s="583"/>
      <c r="G118" s="583"/>
      <c r="H118" s="583"/>
    </row>
    <row r="119" spans="1:8" s="577" customFormat="1" x14ac:dyDescent="0.25">
      <c r="A119" s="576"/>
      <c r="B119" s="585" t="s">
        <v>2348</v>
      </c>
      <c r="C119" s="571">
        <v>899177850</v>
      </c>
      <c r="D119" s="571">
        <v>0</v>
      </c>
      <c r="E119" s="571">
        <v>0</v>
      </c>
      <c r="F119" s="571">
        <v>0</v>
      </c>
      <c r="G119" s="583"/>
      <c r="H119" s="583"/>
    </row>
    <row r="120" spans="1:8" x14ac:dyDescent="0.25">
      <c r="C120" s="572"/>
      <c r="D120" s="572"/>
      <c r="E120" s="572"/>
      <c r="F120" s="572"/>
      <c r="G120" s="572"/>
      <c r="H120" s="572"/>
    </row>
    <row r="121" spans="1:8" s="600" customFormat="1" x14ac:dyDescent="0.25">
      <c r="A121" s="596"/>
      <c r="B121" s="597" t="s">
        <v>2349</v>
      </c>
      <c r="C121" s="598">
        <f>+C13+C46+C105+C117+C119</f>
        <v>7330081177</v>
      </c>
      <c r="D121" s="598">
        <f>+D13+D46+D105+D117</f>
        <v>4668299650</v>
      </c>
      <c r="E121" s="598">
        <f>+E13+E46+E105+E117</f>
        <v>4901714633.6499996</v>
      </c>
      <c r="F121" s="598">
        <f>+F13+F46+F105+F117</f>
        <v>5146800367.3824997</v>
      </c>
      <c r="G121" s="599"/>
      <c r="H121" s="599"/>
    </row>
    <row r="122" spans="1:8" x14ac:dyDescent="0.25">
      <c r="C122" s="572"/>
      <c r="D122" s="572"/>
      <c r="E122" s="572"/>
      <c r="F122" s="572"/>
      <c r="G122" s="572"/>
      <c r="H122" s="572"/>
    </row>
    <row r="123" spans="1:8" x14ac:dyDescent="0.25">
      <c r="C123" s="572"/>
      <c r="D123" s="572"/>
      <c r="E123" s="572"/>
      <c r="F123" s="572"/>
      <c r="G123" s="572"/>
      <c r="H123" s="572"/>
    </row>
    <row r="124" spans="1:8" x14ac:dyDescent="0.25">
      <c r="C124" s="572">
        <f>+C113+C114+C115</f>
        <v>1005000000</v>
      </c>
      <c r="D124" s="572"/>
      <c r="E124" s="572"/>
      <c r="F124" s="572"/>
      <c r="G124" s="572"/>
      <c r="H124" s="572"/>
    </row>
    <row r="125" spans="1:8" x14ac:dyDescent="0.25">
      <c r="C125" s="572">
        <v>994508553</v>
      </c>
      <c r="D125" s="572"/>
      <c r="E125" s="572"/>
      <c r="F125" s="572"/>
      <c r="G125" s="572"/>
      <c r="H125" s="572"/>
    </row>
    <row r="126" spans="1:8" x14ac:dyDescent="0.25">
      <c r="C126" s="572">
        <f>+C124-C125</f>
        <v>10491447</v>
      </c>
      <c r="D126" s="572"/>
      <c r="E126" s="572"/>
      <c r="F126" s="572"/>
      <c r="G126" s="572"/>
      <c r="H126" s="572"/>
    </row>
    <row r="127" spans="1:8" x14ac:dyDescent="0.25">
      <c r="C127" s="572"/>
      <c r="D127" s="572"/>
      <c r="E127" s="572"/>
      <c r="F127" s="572"/>
      <c r="G127" s="572"/>
      <c r="H127" s="572"/>
    </row>
    <row r="128" spans="1:8" x14ac:dyDescent="0.25">
      <c r="C128" s="572"/>
      <c r="D128" s="572"/>
      <c r="E128" s="572"/>
      <c r="F128" s="572"/>
      <c r="G128" s="572"/>
      <c r="H128" s="572"/>
    </row>
    <row r="129" spans="3:8" x14ac:dyDescent="0.25">
      <c r="C129" s="572"/>
      <c r="D129" s="572"/>
      <c r="E129" s="572"/>
      <c r="F129" s="572"/>
      <c r="G129" s="572"/>
      <c r="H129" s="572"/>
    </row>
    <row r="130" spans="3:8" x14ac:dyDescent="0.25">
      <c r="C130" s="572"/>
      <c r="D130" s="572"/>
      <c r="E130" s="572"/>
      <c r="F130" s="572"/>
      <c r="G130" s="572"/>
      <c r="H130" s="572"/>
    </row>
    <row r="131" spans="3:8" x14ac:dyDescent="0.25">
      <c r="C131" s="572"/>
      <c r="D131" s="572"/>
      <c r="E131" s="572"/>
      <c r="F131" s="572"/>
      <c r="G131" s="572"/>
      <c r="H131" s="572"/>
    </row>
    <row r="132" spans="3:8" x14ac:dyDescent="0.25">
      <c r="C132" s="572"/>
      <c r="D132" s="572"/>
      <c r="E132" s="572"/>
      <c r="F132" s="572"/>
      <c r="G132" s="572"/>
      <c r="H132" s="572"/>
    </row>
    <row r="133" spans="3:8" x14ac:dyDescent="0.25">
      <c r="C133" s="572"/>
      <c r="D133" s="572"/>
      <c r="E133" s="572"/>
      <c r="F133" s="572"/>
      <c r="G133" s="572"/>
      <c r="H133" s="572"/>
    </row>
    <row r="134" spans="3:8" x14ac:dyDescent="0.25">
      <c r="C134" s="572"/>
      <c r="D134" s="572"/>
      <c r="E134" s="572"/>
      <c r="F134" s="572"/>
      <c r="G134" s="572"/>
      <c r="H134" s="572"/>
    </row>
    <row r="135" spans="3:8" x14ac:dyDescent="0.25">
      <c r="C135" s="572"/>
      <c r="D135" s="572"/>
      <c r="E135" s="572"/>
      <c r="F135" s="572"/>
      <c r="G135" s="572"/>
      <c r="H135" s="572"/>
    </row>
    <row r="136" spans="3:8" x14ac:dyDescent="0.25">
      <c r="C136" s="572"/>
      <c r="D136" s="572"/>
      <c r="E136" s="572"/>
      <c r="F136" s="572"/>
      <c r="G136" s="572"/>
      <c r="H136" s="572"/>
    </row>
    <row r="137" spans="3:8" x14ac:dyDescent="0.25">
      <c r="C137" s="572"/>
      <c r="D137" s="572"/>
      <c r="E137" s="572"/>
      <c r="F137" s="572"/>
      <c r="G137" s="572"/>
      <c r="H137" s="572"/>
    </row>
    <row r="138" spans="3:8" x14ac:dyDescent="0.25">
      <c r="C138" s="572"/>
      <c r="D138" s="572"/>
      <c r="E138" s="572"/>
      <c r="F138" s="572"/>
      <c r="G138" s="572"/>
      <c r="H138" s="572"/>
    </row>
    <row r="139" spans="3:8" x14ac:dyDescent="0.25">
      <c r="C139" s="572"/>
      <c r="D139" s="572"/>
      <c r="E139" s="572"/>
      <c r="F139" s="572"/>
      <c r="G139" s="572"/>
      <c r="H139" s="572"/>
    </row>
    <row r="140" spans="3:8" x14ac:dyDescent="0.25">
      <c r="C140" s="572"/>
      <c r="D140" s="572"/>
      <c r="E140" s="572"/>
      <c r="F140" s="572"/>
      <c r="G140" s="572"/>
      <c r="H140" s="572"/>
    </row>
    <row r="141" spans="3:8" x14ac:dyDescent="0.25">
      <c r="C141" s="572"/>
      <c r="D141" s="572"/>
      <c r="E141" s="572"/>
      <c r="F141" s="572"/>
      <c r="G141" s="572"/>
      <c r="H141" s="572"/>
    </row>
    <row r="142" spans="3:8" x14ac:dyDescent="0.25">
      <c r="C142" s="572"/>
      <c r="D142" s="572"/>
      <c r="E142" s="572"/>
      <c r="F142" s="572"/>
      <c r="G142" s="572"/>
      <c r="H142" s="572"/>
    </row>
    <row r="143" spans="3:8" x14ac:dyDescent="0.25">
      <c r="C143" s="572"/>
      <c r="D143" s="572"/>
      <c r="E143" s="572"/>
      <c r="F143" s="572"/>
      <c r="G143" s="572"/>
      <c r="H143" s="572"/>
    </row>
    <row r="144" spans="3:8" x14ac:dyDescent="0.25">
      <c r="C144" s="572"/>
      <c r="D144" s="572"/>
      <c r="E144" s="572"/>
      <c r="F144" s="572"/>
      <c r="G144" s="572"/>
      <c r="H144" s="572"/>
    </row>
    <row r="145" spans="3:8" x14ac:dyDescent="0.25">
      <c r="C145" s="572"/>
      <c r="D145" s="572"/>
      <c r="E145" s="572"/>
      <c r="F145" s="572"/>
      <c r="G145" s="572"/>
      <c r="H145" s="572"/>
    </row>
    <row r="146" spans="3:8" x14ac:dyDescent="0.25">
      <c r="C146" s="572"/>
      <c r="D146" s="572"/>
      <c r="E146" s="572"/>
      <c r="F146" s="572"/>
      <c r="G146" s="572"/>
      <c r="H146" s="572"/>
    </row>
    <row r="147" spans="3:8" x14ac:dyDescent="0.25">
      <c r="C147" s="572"/>
      <c r="D147" s="572"/>
      <c r="E147" s="572"/>
      <c r="F147" s="572"/>
      <c r="G147" s="572"/>
      <c r="H147" s="572"/>
    </row>
    <row r="148" spans="3:8" x14ac:dyDescent="0.25">
      <c r="C148" s="572"/>
      <c r="D148" s="572"/>
      <c r="E148" s="572"/>
      <c r="F148" s="572"/>
      <c r="G148" s="572"/>
      <c r="H148" s="572"/>
    </row>
    <row r="149" spans="3:8" x14ac:dyDescent="0.25">
      <c r="C149" s="572"/>
      <c r="D149" s="572"/>
      <c r="E149" s="572"/>
      <c r="F149" s="572"/>
      <c r="G149" s="572"/>
      <c r="H149" s="572"/>
    </row>
    <row r="150" spans="3:8" x14ac:dyDescent="0.25">
      <c r="C150" s="572"/>
      <c r="D150" s="572"/>
      <c r="E150" s="572"/>
      <c r="F150" s="572"/>
      <c r="G150" s="572"/>
      <c r="H150" s="572"/>
    </row>
    <row r="151" spans="3:8" x14ac:dyDescent="0.25">
      <c r="C151" s="572"/>
      <c r="D151" s="572"/>
      <c r="E151" s="572"/>
      <c r="F151" s="572"/>
      <c r="G151" s="572"/>
      <c r="H151" s="572"/>
    </row>
    <row r="152" spans="3:8" x14ac:dyDescent="0.25">
      <c r="C152" s="572"/>
      <c r="D152" s="572"/>
      <c r="E152" s="572"/>
      <c r="F152" s="572"/>
      <c r="G152" s="572"/>
      <c r="H152" s="572"/>
    </row>
    <row r="153" spans="3:8" x14ac:dyDescent="0.25">
      <c r="C153" s="572"/>
      <c r="D153" s="572"/>
      <c r="E153" s="572"/>
      <c r="F153" s="572"/>
      <c r="G153" s="572"/>
      <c r="H153" s="572"/>
    </row>
    <row r="154" spans="3:8" x14ac:dyDescent="0.25">
      <c r="C154" s="572"/>
      <c r="D154" s="572"/>
      <c r="E154" s="572"/>
      <c r="F154" s="572"/>
      <c r="G154" s="572"/>
      <c r="H154" s="572"/>
    </row>
    <row r="155" spans="3:8" x14ac:dyDescent="0.25">
      <c r="C155" s="572"/>
      <c r="D155" s="572"/>
      <c r="E155" s="572"/>
      <c r="F155" s="572"/>
      <c r="G155" s="572"/>
      <c r="H155" s="572"/>
    </row>
    <row r="156" spans="3:8" x14ac:dyDescent="0.25">
      <c r="C156" s="572"/>
      <c r="D156" s="572"/>
      <c r="E156" s="572"/>
      <c r="F156" s="572"/>
      <c r="G156" s="572"/>
      <c r="H156" s="572"/>
    </row>
    <row r="157" spans="3:8" x14ac:dyDescent="0.25">
      <c r="C157" s="572"/>
      <c r="D157" s="572"/>
      <c r="E157" s="572"/>
      <c r="F157" s="572"/>
      <c r="G157" s="572"/>
      <c r="H157" s="572"/>
    </row>
    <row r="158" spans="3:8" x14ac:dyDescent="0.25">
      <c r="C158" s="572"/>
      <c r="D158" s="572"/>
      <c r="E158" s="572"/>
      <c r="F158" s="572"/>
      <c r="G158" s="572"/>
      <c r="H158" s="572"/>
    </row>
    <row r="159" spans="3:8" x14ac:dyDescent="0.25">
      <c r="C159" s="572"/>
      <c r="D159" s="572"/>
      <c r="E159" s="572"/>
      <c r="F159" s="572"/>
      <c r="G159" s="572"/>
      <c r="H159" s="572"/>
    </row>
    <row r="160" spans="3:8" x14ac:dyDescent="0.25">
      <c r="C160" s="572"/>
      <c r="D160" s="572"/>
      <c r="E160" s="572"/>
      <c r="F160" s="572"/>
      <c r="G160" s="572"/>
      <c r="H160" s="572"/>
    </row>
    <row r="161" spans="3:8" x14ac:dyDescent="0.25">
      <c r="C161" s="572"/>
      <c r="D161" s="572"/>
      <c r="E161" s="572"/>
      <c r="F161" s="572"/>
      <c r="G161" s="572"/>
      <c r="H161" s="572"/>
    </row>
    <row r="162" spans="3:8" x14ac:dyDescent="0.25">
      <c r="C162" s="572"/>
      <c r="D162" s="572"/>
      <c r="E162" s="572"/>
      <c r="F162" s="572"/>
      <c r="G162" s="572"/>
      <c r="H162" s="572"/>
    </row>
    <row r="163" spans="3:8" x14ac:dyDescent="0.25">
      <c r="C163" s="572"/>
      <c r="D163" s="572"/>
      <c r="E163" s="572"/>
      <c r="F163" s="572"/>
      <c r="G163" s="572"/>
      <c r="H163" s="572"/>
    </row>
    <row r="164" spans="3:8" x14ac:dyDescent="0.25">
      <c r="C164" s="572"/>
      <c r="D164" s="572"/>
      <c r="E164" s="572"/>
      <c r="F164" s="572"/>
      <c r="G164" s="572"/>
      <c r="H164" s="572"/>
    </row>
    <row r="165" spans="3:8" x14ac:dyDescent="0.25">
      <c r="C165" s="572"/>
      <c r="D165" s="572"/>
      <c r="E165" s="572"/>
      <c r="F165" s="572"/>
      <c r="G165" s="572"/>
      <c r="H165" s="572"/>
    </row>
    <row r="166" spans="3:8" x14ac:dyDescent="0.25">
      <c r="C166" s="572"/>
      <c r="D166" s="572"/>
      <c r="E166" s="572"/>
      <c r="F166" s="572"/>
      <c r="G166" s="572"/>
      <c r="H166" s="572"/>
    </row>
    <row r="167" spans="3:8" x14ac:dyDescent="0.25">
      <c r="C167" s="572"/>
      <c r="D167" s="572"/>
      <c r="E167" s="572"/>
      <c r="F167" s="572"/>
      <c r="G167" s="572"/>
      <c r="H167" s="572"/>
    </row>
    <row r="168" spans="3:8" x14ac:dyDescent="0.25">
      <c r="C168" s="572"/>
      <c r="D168" s="572"/>
      <c r="E168" s="572"/>
      <c r="F168" s="572"/>
      <c r="G168" s="572"/>
      <c r="H168" s="572"/>
    </row>
    <row r="169" spans="3:8" x14ac:dyDescent="0.25">
      <c r="C169" s="572"/>
      <c r="D169" s="572"/>
      <c r="E169" s="572"/>
      <c r="F169" s="572"/>
      <c r="G169" s="572"/>
      <c r="H169" s="572"/>
    </row>
    <row r="170" spans="3:8" x14ac:dyDescent="0.25">
      <c r="C170" s="572"/>
      <c r="D170" s="572"/>
      <c r="E170" s="572"/>
      <c r="F170" s="572"/>
      <c r="G170" s="572"/>
      <c r="H170" s="572"/>
    </row>
    <row r="171" spans="3:8" x14ac:dyDescent="0.25">
      <c r="C171" s="572"/>
      <c r="D171" s="572"/>
      <c r="E171" s="572"/>
      <c r="F171" s="572"/>
      <c r="G171" s="572"/>
      <c r="H171" s="572"/>
    </row>
    <row r="172" spans="3:8" x14ac:dyDescent="0.25">
      <c r="C172" s="572"/>
      <c r="D172" s="572"/>
      <c r="E172" s="572"/>
      <c r="F172" s="572"/>
      <c r="G172" s="572"/>
      <c r="H172" s="572"/>
    </row>
    <row r="173" spans="3:8" x14ac:dyDescent="0.25">
      <c r="C173" s="572"/>
      <c r="D173" s="572"/>
      <c r="E173" s="572"/>
      <c r="F173" s="572"/>
      <c r="G173" s="572"/>
      <c r="H173" s="572"/>
    </row>
    <row r="174" spans="3:8" x14ac:dyDescent="0.25">
      <c r="C174" s="572"/>
      <c r="D174" s="572"/>
      <c r="E174" s="572"/>
      <c r="F174" s="572"/>
      <c r="G174" s="572"/>
      <c r="H174" s="572"/>
    </row>
    <row r="175" spans="3:8" x14ac:dyDescent="0.25">
      <c r="C175" s="572"/>
      <c r="D175" s="572"/>
      <c r="E175" s="572"/>
      <c r="F175" s="572"/>
      <c r="G175" s="572"/>
      <c r="H175" s="572"/>
    </row>
    <row r="176" spans="3:8" x14ac:dyDescent="0.25">
      <c r="C176" s="572"/>
      <c r="D176" s="572"/>
      <c r="E176" s="572"/>
      <c r="F176" s="572"/>
      <c r="G176" s="572"/>
      <c r="H176" s="572"/>
    </row>
    <row r="177" spans="3:8" x14ac:dyDescent="0.25">
      <c r="C177" s="572"/>
      <c r="D177" s="572"/>
      <c r="E177" s="572"/>
      <c r="F177" s="572"/>
      <c r="G177" s="572"/>
      <c r="H177" s="572"/>
    </row>
    <row r="178" spans="3:8" x14ac:dyDescent="0.25">
      <c r="C178" s="572"/>
      <c r="D178" s="572"/>
      <c r="E178" s="572"/>
      <c r="F178" s="572"/>
      <c r="G178" s="572"/>
      <c r="H178" s="572"/>
    </row>
    <row r="179" spans="3:8" x14ac:dyDescent="0.25">
      <c r="C179" s="572"/>
      <c r="D179" s="572"/>
      <c r="E179" s="572"/>
      <c r="F179" s="572"/>
      <c r="G179" s="572"/>
      <c r="H179" s="572"/>
    </row>
    <row r="180" spans="3:8" x14ac:dyDescent="0.25">
      <c r="C180" s="572"/>
      <c r="D180" s="572"/>
      <c r="E180" s="572"/>
      <c r="F180" s="572"/>
      <c r="G180" s="572"/>
      <c r="H180" s="572"/>
    </row>
    <row r="181" spans="3:8" x14ac:dyDescent="0.25">
      <c r="C181" s="572"/>
      <c r="D181" s="572"/>
      <c r="E181" s="572"/>
      <c r="F181" s="572"/>
      <c r="G181" s="572"/>
      <c r="H181" s="572"/>
    </row>
    <row r="182" spans="3:8" x14ac:dyDescent="0.25">
      <c r="C182" s="572"/>
      <c r="D182" s="572"/>
      <c r="E182" s="572"/>
      <c r="F182" s="572"/>
      <c r="G182" s="572"/>
      <c r="H182" s="572"/>
    </row>
    <row r="183" spans="3:8" x14ac:dyDescent="0.25">
      <c r="C183" s="572"/>
      <c r="D183" s="572"/>
      <c r="E183" s="572"/>
      <c r="F183" s="572"/>
      <c r="G183" s="572"/>
      <c r="H183" s="572"/>
    </row>
    <row r="184" spans="3:8" x14ac:dyDescent="0.25">
      <c r="C184" s="572"/>
      <c r="D184" s="572"/>
      <c r="E184" s="572"/>
      <c r="F184" s="572"/>
      <c r="G184" s="572"/>
      <c r="H184" s="572"/>
    </row>
    <row r="185" spans="3:8" x14ac:dyDescent="0.25">
      <c r="C185" s="572"/>
      <c r="D185" s="572"/>
      <c r="E185" s="572"/>
      <c r="F185" s="572"/>
      <c r="G185" s="572"/>
      <c r="H185" s="572"/>
    </row>
    <row r="186" spans="3:8" x14ac:dyDescent="0.25">
      <c r="C186" s="572"/>
      <c r="D186" s="572"/>
      <c r="E186" s="572"/>
      <c r="F186" s="572"/>
      <c r="G186" s="572"/>
      <c r="H186" s="572"/>
    </row>
    <row r="187" spans="3:8" x14ac:dyDescent="0.25">
      <c r="C187" s="572"/>
      <c r="D187" s="572"/>
      <c r="E187" s="572"/>
      <c r="F187" s="572"/>
      <c r="G187" s="572"/>
      <c r="H187" s="572"/>
    </row>
    <row r="188" spans="3:8" x14ac:dyDescent="0.25">
      <c r="C188" s="572"/>
      <c r="D188" s="572"/>
      <c r="E188" s="572"/>
      <c r="F188" s="572"/>
      <c r="G188" s="572"/>
      <c r="H188" s="572"/>
    </row>
    <row r="189" spans="3:8" x14ac:dyDescent="0.25">
      <c r="C189" s="572"/>
      <c r="D189" s="572"/>
      <c r="E189" s="572"/>
      <c r="F189" s="572"/>
      <c r="G189" s="572"/>
      <c r="H189" s="572"/>
    </row>
    <row r="190" spans="3:8" x14ac:dyDescent="0.25">
      <c r="C190" s="572"/>
      <c r="D190" s="572"/>
      <c r="E190" s="572"/>
      <c r="F190" s="572"/>
      <c r="G190" s="572"/>
      <c r="H190" s="572"/>
    </row>
    <row r="191" spans="3:8" x14ac:dyDescent="0.25">
      <c r="C191" s="572"/>
      <c r="D191" s="572"/>
      <c r="E191" s="572"/>
      <c r="F191" s="572"/>
      <c r="G191" s="572"/>
      <c r="H191" s="572"/>
    </row>
    <row r="192" spans="3:8" x14ac:dyDescent="0.25">
      <c r="C192" s="572"/>
      <c r="D192" s="572"/>
      <c r="E192" s="572"/>
      <c r="F192" s="572"/>
      <c r="G192" s="572"/>
      <c r="H192" s="572"/>
    </row>
    <row r="193" spans="3:8" x14ac:dyDescent="0.25">
      <c r="C193" s="572"/>
      <c r="D193" s="572"/>
      <c r="E193" s="572"/>
      <c r="F193" s="572"/>
      <c r="G193" s="572"/>
      <c r="H193" s="572"/>
    </row>
    <row r="194" spans="3:8" x14ac:dyDescent="0.25">
      <c r="C194" s="572"/>
      <c r="D194" s="572"/>
      <c r="E194" s="572"/>
      <c r="F194" s="572"/>
      <c r="G194" s="572"/>
      <c r="H194" s="572"/>
    </row>
    <row r="195" spans="3:8" x14ac:dyDescent="0.25">
      <c r="C195" s="572"/>
      <c r="D195" s="572"/>
      <c r="E195" s="572"/>
      <c r="F195" s="572"/>
      <c r="G195" s="572"/>
      <c r="H195" s="572"/>
    </row>
    <row r="196" spans="3:8" x14ac:dyDescent="0.25">
      <c r="C196" s="572"/>
      <c r="D196" s="572"/>
      <c r="E196" s="572"/>
      <c r="F196" s="572"/>
      <c r="G196" s="572"/>
      <c r="H196" s="572"/>
    </row>
    <row r="197" spans="3:8" x14ac:dyDescent="0.25">
      <c r="C197" s="572"/>
      <c r="D197" s="572"/>
      <c r="E197" s="572"/>
      <c r="F197" s="572"/>
      <c r="G197" s="572"/>
      <c r="H197" s="572"/>
    </row>
    <row r="198" spans="3:8" x14ac:dyDescent="0.25">
      <c r="C198" s="572"/>
      <c r="D198" s="572"/>
      <c r="E198" s="572"/>
      <c r="F198" s="572"/>
      <c r="G198" s="572"/>
      <c r="H198" s="572"/>
    </row>
    <row r="199" spans="3:8" x14ac:dyDescent="0.25">
      <c r="C199" s="572"/>
      <c r="D199" s="572"/>
      <c r="E199" s="572"/>
      <c r="F199" s="572"/>
      <c r="G199" s="572"/>
      <c r="H199" s="572"/>
    </row>
    <row r="200" spans="3:8" x14ac:dyDescent="0.25">
      <c r="C200" s="572"/>
      <c r="D200" s="572"/>
      <c r="E200" s="572"/>
      <c r="F200" s="572"/>
      <c r="G200" s="572"/>
      <c r="H200" s="572"/>
    </row>
    <row r="201" spans="3:8" x14ac:dyDescent="0.25">
      <c r="C201" s="572"/>
      <c r="D201" s="572"/>
      <c r="E201" s="572"/>
      <c r="F201" s="572"/>
      <c r="G201" s="572"/>
      <c r="H201" s="57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92"/>
  <sheetViews>
    <sheetView workbookViewId="0">
      <selection activeCell="D26" sqref="D26"/>
    </sheetView>
  </sheetViews>
  <sheetFormatPr baseColWidth="10" defaultRowHeight="12.75" x14ac:dyDescent="0.2"/>
  <cols>
    <col min="1" max="1" width="20.7109375" style="508" customWidth="1"/>
    <col min="2" max="2" width="34.140625" style="508" customWidth="1"/>
    <col min="3" max="3" width="18.7109375" style="508" customWidth="1"/>
    <col min="4" max="4" width="18.140625" style="508" customWidth="1"/>
    <col min="5" max="7" width="18.5703125" style="508" bestFit="1" customWidth="1"/>
    <col min="8" max="8" width="21.28515625" style="508" customWidth="1"/>
    <col min="9" max="12" width="11.42578125" style="508"/>
    <col min="13" max="13" width="10" style="508" customWidth="1"/>
    <col min="14" max="16384" width="11.42578125" style="508"/>
  </cols>
  <sheetData>
    <row r="2" spans="1:8" ht="31.5" x14ac:dyDescent="0.2">
      <c r="A2" s="505" t="s">
        <v>2161</v>
      </c>
      <c r="B2" s="506" t="s">
        <v>2162</v>
      </c>
      <c r="C2" s="507">
        <v>2016</v>
      </c>
      <c r="D2" s="507">
        <v>2017</v>
      </c>
      <c r="E2" s="507">
        <v>2018</v>
      </c>
      <c r="F2" s="507">
        <v>2019</v>
      </c>
      <c r="G2" s="506" t="s">
        <v>2163</v>
      </c>
      <c r="H2" s="506" t="s">
        <v>2164</v>
      </c>
    </row>
    <row r="3" spans="1:8" ht="30" hidden="1" x14ac:dyDescent="0.2">
      <c r="A3" s="509">
        <v>1</v>
      </c>
      <c r="B3" s="510" t="s">
        <v>2165</v>
      </c>
      <c r="C3" s="511">
        <f>C4+C13+C20+C26+C32+C36+C39</f>
        <v>129141222580</v>
      </c>
      <c r="D3" s="511">
        <f>D4+D13+D20+D26+D32+D36+D39</f>
        <v>141083670297</v>
      </c>
      <c r="E3" s="511">
        <f>E4+E13+E20+E26+E32+E36+E39</f>
        <v>133170433434</v>
      </c>
      <c r="F3" s="511">
        <f>F4+F13+F20+F26+F32+F36+F39</f>
        <v>154656153333</v>
      </c>
      <c r="G3" s="511">
        <f>SUM(C3:F3)</f>
        <v>558051479644</v>
      </c>
      <c r="H3" s="512">
        <f>G3/$G$92</f>
        <v>0.76413821274981952</v>
      </c>
    </row>
    <row r="4" spans="1:8" hidden="1" x14ac:dyDescent="0.2">
      <c r="A4" s="513" t="s">
        <v>2166</v>
      </c>
      <c r="B4" s="514" t="s">
        <v>2167</v>
      </c>
      <c r="C4" s="504">
        <v>54762210621</v>
      </c>
      <c r="D4" s="504">
        <v>50031243501</v>
      </c>
      <c r="E4" s="504">
        <v>51414419067</v>
      </c>
      <c r="F4" s="504">
        <v>51595297761</v>
      </c>
      <c r="G4" s="504">
        <v>207803170950</v>
      </c>
      <c r="H4" s="515">
        <v>0.37237276224509736</v>
      </c>
    </row>
    <row r="5" spans="1:8" hidden="1" x14ac:dyDescent="0.2">
      <c r="A5" s="516" t="s">
        <v>2168</v>
      </c>
      <c r="B5" s="517" t="s">
        <v>2169</v>
      </c>
      <c r="C5" s="518">
        <v>13215107060</v>
      </c>
      <c r="D5" s="518">
        <v>12453379275</v>
      </c>
      <c r="E5" s="518">
        <v>12900419067</v>
      </c>
      <c r="F5" s="518">
        <v>11927297761</v>
      </c>
      <c r="G5" s="519">
        <v>50496203163</v>
      </c>
      <c r="H5" s="1087"/>
    </row>
    <row r="6" spans="1:8" hidden="1" x14ac:dyDescent="0.2">
      <c r="A6" s="516" t="s">
        <v>2170</v>
      </c>
      <c r="B6" s="517" t="s">
        <v>2171</v>
      </c>
      <c r="C6" s="518">
        <v>1414195000</v>
      </c>
      <c r="D6" s="518">
        <v>1456000000</v>
      </c>
      <c r="E6" s="518">
        <v>1499000000</v>
      </c>
      <c r="F6" s="518">
        <v>1543000000</v>
      </c>
      <c r="G6" s="519">
        <v>5912195000</v>
      </c>
      <c r="H6" s="1088"/>
    </row>
    <row r="7" spans="1:8" s="521" customFormat="1" hidden="1" x14ac:dyDescent="0.2">
      <c r="A7" s="516" t="s">
        <v>2172</v>
      </c>
      <c r="B7" s="520" t="s">
        <v>2171</v>
      </c>
      <c r="C7" s="518">
        <v>35352746122</v>
      </c>
      <c r="D7" s="518">
        <v>34392864226</v>
      </c>
      <c r="E7" s="518">
        <v>35236000000</v>
      </c>
      <c r="F7" s="518">
        <v>36293000000</v>
      </c>
      <c r="G7" s="519">
        <v>141274610348</v>
      </c>
      <c r="H7" s="1088"/>
    </row>
    <row r="8" spans="1:8" s="521" customFormat="1" hidden="1" x14ac:dyDescent="0.2">
      <c r="A8" s="516" t="s">
        <v>2173</v>
      </c>
      <c r="B8" s="520" t="s">
        <v>2171</v>
      </c>
      <c r="C8" s="518">
        <v>131077200</v>
      </c>
      <c r="D8" s="518">
        <v>0</v>
      </c>
      <c r="E8" s="518">
        <v>0</v>
      </c>
      <c r="F8" s="518">
        <v>0</v>
      </c>
      <c r="G8" s="519">
        <v>131077200</v>
      </c>
      <c r="H8" s="1088"/>
    </row>
    <row r="9" spans="1:8" s="521" customFormat="1" hidden="1" x14ac:dyDescent="0.2">
      <c r="A9" s="516" t="s">
        <v>2174</v>
      </c>
      <c r="B9" s="520" t="s">
        <v>2171</v>
      </c>
      <c r="C9" s="518">
        <v>1455196000</v>
      </c>
      <c r="D9" s="518">
        <v>1498000000</v>
      </c>
      <c r="E9" s="518">
        <v>1542000000</v>
      </c>
      <c r="F9" s="518">
        <v>1588000000</v>
      </c>
      <c r="G9" s="519">
        <v>6083196000</v>
      </c>
      <c r="H9" s="1088"/>
    </row>
    <row r="10" spans="1:8" s="521" customFormat="1" hidden="1" x14ac:dyDescent="0.2">
      <c r="A10" s="516" t="s">
        <v>2175</v>
      </c>
      <c r="B10" s="520" t="s">
        <v>2171</v>
      </c>
      <c r="C10" s="518">
        <v>211909895</v>
      </c>
      <c r="D10" s="518">
        <v>231000000</v>
      </c>
      <c r="E10" s="518">
        <v>237000000</v>
      </c>
      <c r="F10" s="518">
        <v>244000000</v>
      </c>
      <c r="G10" s="519">
        <v>923909895</v>
      </c>
      <c r="H10" s="1088"/>
    </row>
    <row r="11" spans="1:8" s="521" customFormat="1" hidden="1" x14ac:dyDescent="0.2">
      <c r="A11" s="516" t="s">
        <v>2176</v>
      </c>
      <c r="B11" s="520" t="s">
        <v>2177</v>
      </c>
      <c r="C11" s="518">
        <v>182622416</v>
      </c>
      <c r="D11" s="518">
        <v>0</v>
      </c>
      <c r="E11" s="518">
        <v>0</v>
      </c>
      <c r="F11" s="518">
        <v>0</v>
      </c>
      <c r="G11" s="519">
        <v>182622416</v>
      </c>
      <c r="H11" s="1088"/>
    </row>
    <row r="12" spans="1:8" s="521" customFormat="1" hidden="1" x14ac:dyDescent="0.2">
      <c r="A12" s="516" t="s">
        <v>2178</v>
      </c>
      <c r="B12" s="520" t="s">
        <v>2179</v>
      </c>
      <c r="C12" s="518">
        <v>2799356928</v>
      </c>
      <c r="D12" s="518">
        <v>0</v>
      </c>
      <c r="E12" s="518">
        <v>0</v>
      </c>
      <c r="F12" s="518">
        <v>0</v>
      </c>
      <c r="G12" s="519">
        <v>2799356928</v>
      </c>
      <c r="H12" s="1089"/>
    </row>
    <row r="13" spans="1:8" hidden="1" x14ac:dyDescent="0.2">
      <c r="A13" s="513" t="s">
        <v>2180</v>
      </c>
      <c r="B13" s="514" t="s">
        <v>2181</v>
      </c>
      <c r="C13" s="504">
        <v>35480191328</v>
      </c>
      <c r="D13" s="504">
        <v>35199213939</v>
      </c>
      <c r="E13" s="504">
        <v>36194754412</v>
      </c>
      <c r="F13" s="504">
        <v>38213070292</v>
      </c>
      <c r="G13" s="504">
        <v>145087229971</v>
      </c>
      <c r="H13" s="515">
        <v>0.25998897102388491</v>
      </c>
    </row>
    <row r="14" spans="1:8" s="523" customFormat="1" hidden="1" x14ac:dyDescent="0.2">
      <c r="A14" s="516" t="s">
        <v>2182</v>
      </c>
      <c r="B14" s="517" t="s">
        <v>2169</v>
      </c>
      <c r="C14" s="522">
        <v>5282432500</v>
      </c>
      <c r="D14" s="522">
        <v>5181213939</v>
      </c>
      <c r="E14" s="522">
        <v>5277754412</v>
      </c>
      <c r="F14" s="522">
        <v>6372070292</v>
      </c>
      <c r="G14" s="519">
        <v>22113471143</v>
      </c>
      <c r="H14" s="1090"/>
    </row>
    <row r="15" spans="1:8" s="523" customFormat="1" hidden="1" x14ac:dyDescent="0.2">
      <c r="A15" s="524" t="s">
        <v>2183</v>
      </c>
      <c r="B15" s="517" t="s">
        <v>2171</v>
      </c>
      <c r="C15" s="522">
        <v>11363862549</v>
      </c>
      <c r="D15" s="522">
        <v>11518000000</v>
      </c>
      <c r="E15" s="522">
        <v>11863000000</v>
      </c>
      <c r="F15" s="522">
        <v>12218000000</v>
      </c>
      <c r="G15" s="519">
        <v>46962862549</v>
      </c>
      <c r="H15" s="1091"/>
    </row>
    <row r="16" spans="1:8" s="523" customFormat="1" hidden="1" x14ac:dyDescent="0.2">
      <c r="A16" s="524" t="s">
        <v>2184</v>
      </c>
      <c r="B16" s="520" t="s">
        <v>2171</v>
      </c>
      <c r="C16" s="522">
        <v>858264095</v>
      </c>
      <c r="D16" s="522">
        <v>739000000</v>
      </c>
      <c r="E16" s="522">
        <v>761000000</v>
      </c>
      <c r="F16" s="522">
        <v>783000000</v>
      </c>
      <c r="G16" s="519">
        <v>3141264095</v>
      </c>
      <c r="H16" s="1091"/>
    </row>
    <row r="17" spans="1:8" s="523" customFormat="1" hidden="1" x14ac:dyDescent="0.2">
      <c r="A17" s="516" t="s">
        <v>2185</v>
      </c>
      <c r="B17" s="520" t="s">
        <v>2186</v>
      </c>
      <c r="C17" s="522">
        <v>853310622</v>
      </c>
      <c r="D17" s="522">
        <v>283000000</v>
      </c>
      <c r="E17" s="522">
        <v>291000000</v>
      </c>
      <c r="F17" s="522">
        <v>299000000</v>
      </c>
      <c r="G17" s="519">
        <v>1726310622</v>
      </c>
      <c r="H17" s="1091"/>
    </row>
    <row r="18" spans="1:8" s="523" customFormat="1" hidden="1" x14ac:dyDescent="0.2">
      <c r="A18" s="516" t="s">
        <v>2187</v>
      </c>
      <c r="B18" s="520" t="s">
        <v>2188</v>
      </c>
      <c r="C18" s="522">
        <v>708889217</v>
      </c>
      <c r="D18" s="522">
        <v>576000000</v>
      </c>
      <c r="E18" s="522">
        <v>593000000</v>
      </c>
      <c r="F18" s="522">
        <v>610000000</v>
      </c>
      <c r="G18" s="519">
        <v>2487889217</v>
      </c>
      <c r="H18" s="1091"/>
    </row>
    <row r="19" spans="1:8" s="523" customFormat="1" hidden="1" x14ac:dyDescent="0.2">
      <c r="A19" s="516" t="s">
        <v>2189</v>
      </c>
      <c r="B19" s="520" t="s">
        <v>2190</v>
      </c>
      <c r="C19" s="522">
        <v>16413432345</v>
      </c>
      <c r="D19" s="522">
        <v>16902000000</v>
      </c>
      <c r="E19" s="522">
        <v>17409000000</v>
      </c>
      <c r="F19" s="522">
        <v>17931000000</v>
      </c>
      <c r="G19" s="519">
        <v>68655432345</v>
      </c>
      <c r="H19" s="1092"/>
    </row>
    <row r="20" spans="1:8" ht="25.5" hidden="1" x14ac:dyDescent="0.2">
      <c r="A20" s="513" t="s">
        <v>2191</v>
      </c>
      <c r="B20" s="514" t="s">
        <v>2192</v>
      </c>
      <c r="C20" s="504">
        <v>17160225019</v>
      </c>
      <c r="D20" s="504">
        <v>37762680092</v>
      </c>
      <c r="E20" s="504">
        <v>26894579096</v>
      </c>
      <c r="F20" s="504">
        <v>43943765216</v>
      </c>
      <c r="G20" s="504">
        <v>125761249423</v>
      </c>
      <c r="H20" s="515">
        <v>0.22535779226537914</v>
      </c>
    </row>
    <row r="21" spans="1:8" hidden="1" x14ac:dyDescent="0.2">
      <c r="A21" s="525" t="s">
        <v>2193</v>
      </c>
      <c r="B21" s="517" t="s">
        <v>2169</v>
      </c>
      <c r="C21" s="522">
        <v>11172867568</v>
      </c>
      <c r="D21" s="522">
        <v>1770340092</v>
      </c>
      <c r="E21" s="522">
        <v>1219079096</v>
      </c>
      <c r="F21" s="522">
        <v>8647665109</v>
      </c>
      <c r="G21" s="519">
        <v>22809951865</v>
      </c>
      <c r="H21" s="1093"/>
    </row>
    <row r="22" spans="1:8" hidden="1" x14ac:dyDescent="0.2">
      <c r="A22" s="525" t="s">
        <v>2194</v>
      </c>
      <c r="B22" s="517" t="s">
        <v>2171</v>
      </c>
      <c r="C22" s="522">
        <v>2800782766</v>
      </c>
      <c r="D22" s="522">
        <v>2811000000</v>
      </c>
      <c r="E22" s="522">
        <v>2895000000</v>
      </c>
      <c r="F22" s="522">
        <v>2981000000</v>
      </c>
      <c r="G22" s="519">
        <v>11487782766</v>
      </c>
      <c r="H22" s="1094"/>
    </row>
    <row r="23" spans="1:8" hidden="1" x14ac:dyDescent="0.2">
      <c r="A23" s="525" t="s">
        <v>2195</v>
      </c>
      <c r="B23" s="517" t="s">
        <v>2171</v>
      </c>
      <c r="C23" s="522">
        <v>2732014685</v>
      </c>
      <c r="D23" s="522">
        <v>2204459573</v>
      </c>
      <c r="E23" s="522">
        <v>2779756222</v>
      </c>
      <c r="F23" s="522">
        <v>1926713309</v>
      </c>
      <c r="G23" s="519">
        <v>9642943789</v>
      </c>
      <c r="H23" s="1094"/>
    </row>
    <row r="24" spans="1:8" hidden="1" x14ac:dyDescent="0.2">
      <c r="A24" s="525" t="s">
        <v>2196</v>
      </c>
      <c r="B24" s="517" t="s">
        <v>2197</v>
      </c>
      <c r="C24" s="522">
        <v>454560000</v>
      </c>
      <c r="D24" s="522">
        <v>0</v>
      </c>
      <c r="E24" s="522">
        <v>0</v>
      </c>
      <c r="F24" s="522">
        <v>0</v>
      </c>
      <c r="G24" s="519">
        <v>454560000</v>
      </c>
      <c r="H24" s="1094"/>
    </row>
    <row r="25" spans="1:8" hidden="1" x14ac:dyDescent="0.2">
      <c r="A25" s="525" t="s">
        <v>2198</v>
      </c>
      <c r="B25" s="517" t="s">
        <v>2199</v>
      </c>
      <c r="C25" s="522">
        <v>0</v>
      </c>
      <c r="D25" s="522">
        <v>30976880427</v>
      </c>
      <c r="E25" s="522">
        <v>20000743778</v>
      </c>
      <c r="F25" s="522">
        <v>30388386798</v>
      </c>
      <c r="G25" s="519">
        <v>81366011003</v>
      </c>
      <c r="H25" s="1095"/>
    </row>
    <row r="26" spans="1:8" ht="25.5" x14ac:dyDescent="0.2">
      <c r="A26" s="513" t="s">
        <v>2200</v>
      </c>
      <c r="B26" s="526" t="s">
        <v>2201</v>
      </c>
      <c r="C26" s="504">
        <v>7022261376</v>
      </c>
      <c r="D26" s="504">
        <v>6434025235</v>
      </c>
      <c r="E26" s="504">
        <v>6112820268</v>
      </c>
      <c r="F26" s="504">
        <v>6149127245</v>
      </c>
      <c r="G26" s="504">
        <v>25718234124</v>
      </c>
      <c r="H26" s="515">
        <v>4.6085773556960259E-2</v>
      </c>
    </row>
    <row r="27" spans="1:8" x14ac:dyDescent="0.2">
      <c r="A27" s="513" t="s">
        <v>2202</v>
      </c>
      <c r="B27" s="517" t="s">
        <v>2169</v>
      </c>
      <c r="C27" s="522">
        <v>5340140233</v>
      </c>
      <c r="D27" s="522">
        <v>3733025235</v>
      </c>
      <c r="E27" s="522">
        <v>4382820268</v>
      </c>
      <c r="F27" s="522">
        <v>4389127245</v>
      </c>
      <c r="G27" s="519">
        <v>17845112981</v>
      </c>
      <c r="H27" s="1083"/>
    </row>
    <row r="28" spans="1:8" x14ac:dyDescent="0.2">
      <c r="A28" s="513" t="s">
        <v>2203</v>
      </c>
      <c r="B28" s="517" t="s">
        <v>2171</v>
      </c>
      <c r="C28" s="522">
        <v>299820395</v>
      </c>
      <c r="D28" s="522">
        <v>296000000</v>
      </c>
      <c r="E28" s="522">
        <v>304000000</v>
      </c>
      <c r="F28" s="522">
        <v>313000000</v>
      </c>
      <c r="G28" s="519">
        <v>1212820395</v>
      </c>
      <c r="H28" s="1084"/>
    </row>
    <row r="29" spans="1:8" x14ac:dyDescent="0.2">
      <c r="A29" s="513" t="s">
        <v>2204</v>
      </c>
      <c r="B29" s="517" t="s">
        <v>2205</v>
      </c>
      <c r="C29" s="522">
        <v>1283300748</v>
      </c>
      <c r="D29" s="522">
        <v>604000000</v>
      </c>
      <c r="E29" s="522">
        <v>622000000</v>
      </c>
      <c r="F29" s="522">
        <v>640000000</v>
      </c>
      <c r="G29" s="519">
        <v>3149300748</v>
      </c>
      <c r="H29" s="1084"/>
    </row>
    <row r="30" spans="1:8" x14ac:dyDescent="0.2">
      <c r="A30" s="513" t="s">
        <v>2206</v>
      </c>
      <c r="B30" s="527" t="s">
        <v>2207</v>
      </c>
      <c r="C30" s="519">
        <v>99000000</v>
      </c>
      <c r="D30" s="519">
        <v>101000000</v>
      </c>
      <c r="E30" s="519">
        <v>104000000</v>
      </c>
      <c r="F30" s="519">
        <v>107000000</v>
      </c>
      <c r="G30" s="519">
        <v>411000000</v>
      </c>
      <c r="H30" s="1085"/>
    </row>
    <row r="31" spans="1:8" ht="15" x14ac:dyDescent="0.2">
      <c r="A31" s="513" t="s">
        <v>2208</v>
      </c>
      <c r="B31" s="527" t="s">
        <v>2209</v>
      </c>
      <c r="C31" s="519">
        <v>0</v>
      </c>
      <c r="D31" s="519">
        <v>1700000000</v>
      </c>
      <c r="E31" s="519">
        <v>700000000</v>
      </c>
      <c r="F31" s="519">
        <v>700000000</v>
      </c>
      <c r="G31" s="519">
        <v>3100000000</v>
      </c>
      <c r="H31" s="528"/>
    </row>
    <row r="32" spans="1:8" hidden="1" x14ac:dyDescent="0.2">
      <c r="A32" s="513" t="s">
        <v>2210</v>
      </c>
      <c r="B32" s="514" t="s">
        <v>2211</v>
      </c>
      <c r="C32" s="504">
        <v>3634872827</v>
      </c>
      <c r="D32" s="504">
        <v>2802243614</v>
      </c>
      <c r="E32" s="504">
        <v>3129409000</v>
      </c>
      <c r="F32" s="504">
        <v>3748146483</v>
      </c>
      <c r="G32" s="504">
        <v>13314671924</v>
      </c>
      <c r="H32" s="515">
        <v>2.3859218028583817E-2</v>
      </c>
    </row>
    <row r="33" spans="1:8" hidden="1" x14ac:dyDescent="0.2">
      <c r="A33" s="513" t="s">
        <v>2212</v>
      </c>
      <c r="B33" s="520" t="s">
        <v>2169</v>
      </c>
      <c r="C33" s="519">
        <v>2942007530</v>
      </c>
      <c r="D33" s="519">
        <v>2098243614</v>
      </c>
      <c r="E33" s="519">
        <v>2405409000</v>
      </c>
      <c r="F33" s="519">
        <v>3004146483</v>
      </c>
      <c r="G33" s="519">
        <v>10449806627</v>
      </c>
      <c r="H33" s="1096"/>
    </row>
    <row r="34" spans="1:8" hidden="1" x14ac:dyDescent="0.2">
      <c r="A34" s="513" t="s">
        <v>2213</v>
      </c>
      <c r="B34" s="517" t="s">
        <v>2171</v>
      </c>
      <c r="C34" s="519">
        <v>224865297</v>
      </c>
      <c r="D34" s="519">
        <v>222000000</v>
      </c>
      <c r="E34" s="519">
        <v>228000000</v>
      </c>
      <c r="F34" s="519">
        <v>234000000</v>
      </c>
      <c r="G34" s="519">
        <v>908865297</v>
      </c>
      <c r="H34" s="1097"/>
    </row>
    <row r="35" spans="1:8" hidden="1" x14ac:dyDescent="0.2">
      <c r="A35" s="513" t="s">
        <v>2214</v>
      </c>
      <c r="B35" s="520" t="s">
        <v>2215</v>
      </c>
      <c r="C35" s="519">
        <v>468000000</v>
      </c>
      <c r="D35" s="519">
        <v>482000000</v>
      </c>
      <c r="E35" s="519">
        <v>496000000</v>
      </c>
      <c r="F35" s="519">
        <v>510000000</v>
      </c>
      <c r="G35" s="519">
        <v>1956000000</v>
      </c>
      <c r="H35" s="1098"/>
    </row>
    <row r="36" spans="1:8" hidden="1" x14ac:dyDescent="0.2">
      <c r="A36" s="513" t="s">
        <v>2216</v>
      </c>
      <c r="B36" s="514" t="s">
        <v>2217</v>
      </c>
      <c r="C36" s="504">
        <v>4746648779</v>
      </c>
      <c r="D36" s="504">
        <v>3158471271</v>
      </c>
      <c r="E36" s="504">
        <v>3315655954</v>
      </c>
      <c r="F36" s="504">
        <v>3611550335</v>
      </c>
      <c r="G36" s="504">
        <v>14832326339</v>
      </c>
      <c r="H36" s="515">
        <v>2.6578777908557907E-2</v>
      </c>
    </row>
    <row r="37" spans="1:8" s="521" customFormat="1" hidden="1" x14ac:dyDescent="0.2">
      <c r="A37" s="516" t="s">
        <v>2218</v>
      </c>
      <c r="B37" s="520" t="s">
        <v>2169</v>
      </c>
      <c r="C37" s="519">
        <v>4745648779</v>
      </c>
      <c r="D37" s="519">
        <v>3157471271</v>
      </c>
      <c r="E37" s="519">
        <v>3314655954</v>
      </c>
      <c r="F37" s="519">
        <v>3610550335</v>
      </c>
      <c r="G37" s="519">
        <v>14828326339</v>
      </c>
      <c r="H37" s="529"/>
    </row>
    <row r="38" spans="1:8" s="521" customFormat="1" hidden="1" x14ac:dyDescent="0.2">
      <c r="A38" s="516" t="s">
        <v>2219</v>
      </c>
      <c r="B38" s="520" t="s">
        <v>2220</v>
      </c>
      <c r="C38" s="519">
        <v>1000000</v>
      </c>
      <c r="D38" s="519">
        <v>1000000</v>
      </c>
      <c r="E38" s="519">
        <v>1000000</v>
      </c>
      <c r="F38" s="519">
        <v>1000000</v>
      </c>
      <c r="G38" s="519">
        <v>4000000</v>
      </c>
      <c r="H38" s="529"/>
    </row>
    <row r="39" spans="1:8" ht="25.5" hidden="1" x14ac:dyDescent="0.2">
      <c r="A39" s="513" t="s">
        <v>2221</v>
      </c>
      <c r="B39" s="514" t="s">
        <v>2222</v>
      </c>
      <c r="C39" s="504">
        <v>6334812630</v>
      </c>
      <c r="D39" s="504">
        <v>5695792645</v>
      </c>
      <c r="E39" s="504">
        <v>6108795637</v>
      </c>
      <c r="F39" s="504">
        <v>7395196001</v>
      </c>
      <c r="G39" s="504">
        <v>25534596913</v>
      </c>
      <c r="H39" s="515">
        <v>4.5756704971536652E-2</v>
      </c>
    </row>
    <row r="40" spans="1:8" s="521" customFormat="1" hidden="1" x14ac:dyDescent="0.2">
      <c r="A40" s="516" t="s">
        <v>2223</v>
      </c>
      <c r="B40" s="520" t="s">
        <v>2169</v>
      </c>
      <c r="C40" s="519">
        <v>4561006638</v>
      </c>
      <c r="D40" s="519">
        <v>4078792645</v>
      </c>
      <c r="E40" s="519">
        <v>4443795637</v>
      </c>
      <c r="F40" s="519">
        <v>5681196001</v>
      </c>
      <c r="G40" s="519">
        <v>18764790921</v>
      </c>
      <c r="H40" s="530"/>
    </row>
    <row r="41" spans="1:8" s="521" customFormat="1" hidden="1" x14ac:dyDescent="0.2">
      <c r="A41" s="516" t="s">
        <v>2224</v>
      </c>
      <c r="B41" s="520" t="s">
        <v>2171</v>
      </c>
      <c r="C41" s="519">
        <v>203805992</v>
      </c>
      <c r="D41" s="519">
        <v>0</v>
      </c>
      <c r="E41" s="519">
        <v>0</v>
      </c>
      <c r="F41" s="519">
        <v>0</v>
      </c>
      <c r="G41" s="519">
        <v>203805992</v>
      </c>
      <c r="H41" s="530"/>
    </row>
    <row r="42" spans="1:8" s="521" customFormat="1" hidden="1" x14ac:dyDescent="0.2">
      <c r="A42" s="516" t="s">
        <v>2225</v>
      </c>
      <c r="B42" s="520" t="s">
        <v>2226</v>
      </c>
      <c r="C42" s="519">
        <v>1570000000</v>
      </c>
      <c r="D42" s="519">
        <v>1617000000</v>
      </c>
      <c r="E42" s="519">
        <v>1665000000</v>
      </c>
      <c r="F42" s="519">
        <v>1714000000</v>
      </c>
      <c r="G42" s="519">
        <v>6566000000</v>
      </c>
      <c r="H42" s="530"/>
    </row>
    <row r="43" spans="1:8" ht="45" hidden="1" x14ac:dyDescent="0.2">
      <c r="A43" s="509">
        <v>2</v>
      </c>
      <c r="B43" s="531" t="s">
        <v>2227</v>
      </c>
      <c r="C43" s="511">
        <v>24442851829</v>
      </c>
      <c r="D43" s="511">
        <v>17724952525</v>
      </c>
      <c r="E43" s="511">
        <v>17401066953</v>
      </c>
      <c r="F43" s="511">
        <v>17148611924</v>
      </c>
      <c r="G43" s="511">
        <v>76717483231</v>
      </c>
      <c r="H43" s="512">
        <v>0.1050490190621805</v>
      </c>
    </row>
    <row r="44" spans="1:8" ht="49.5" hidden="1" customHeight="1" x14ac:dyDescent="0.2">
      <c r="A44" s="516" t="s">
        <v>2228</v>
      </c>
      <c r="B44" s="526" t="s">
        <v>2229</v>
      </c>
      <c r="C44" s="504">
        <v>2995819250</v>
      </c>
      <c r="D44" s="504">
        <v>2457151271</v>
      </c>
      <c r="E44" s="504">
        <v>2538762706</v>
      </c>
      <c r="F44" s="504">
        <v>2689809594</v>
      </c>
      <c r="G44" s="504">
        <v>10681542821</v>
      </c>
      <c r="H44" s="515">
        <v>0.13923218503971729</v>
      </c>
    </row>
    <row r="45" spans="1:8" hidden="1" x14ac:dyDescent="0.2">
      <c r="A45" s="516" t="s">
        <v>2230</v>
      </c>
      <c r="B45" s="520" t="s">
        <v>2169</v>
      </c>
      <c r="C45" s="519">
        <v>2995819250</v>
      </c>
      <c r="D45" s="519">
        <v>2457151271</v>
      </c>
      <c r="E45" s="519">
        <v>2538762706</v>
      </c>
      <c r="F45" s="519">
        <v>2689809594</v>
      </c>
      <c r="G45" s="519">
        <v>10681542821</v>
      </c>
      <c r="H45" s="1083"/>
    </row>
    <row r="46" spans="1:8" hidden="1" x14ac:dyDescent="0.2">
      <c r="A46" s="516" t="s">
        <v>2231</v>
      </c>
      <c r="B46" s="520" t="s">
        <v>2171</v>
      </c>
      <c r="C46" s="519">
        <v>0</v>
      </c>
      <c r="D46" s="519">
        <v>0</v>
      </c>
      <c r="E46" s="519">
        <v>0</v>
      </c>
      <c r="F46" s="519">
        <v>0</v>
      </c>
      <c r="G46" s="519">
        <v>0</v>
      </c>
      <c r="H46" s="1085"/>
    </row>
    <row r="47" spans="1:8" hidden="1" x14ac:dyDescent="0.2">
      <c r="A47" s="516" t="s">
        <v>2232</v>
      </c>
      <c r="B47" s="514" t="s">
        <v>2233</v>
      </c>
      <c r="C47" s="504">
        <v>814872319</v>
      </c>
      <c r="D47" s="504">
        <v>750287662</v>
      </c>
      <c r="E47" s="504">
        <v>769787805</v>
      </c>
      <c r="F47" s="504">
        <v>798308550</v>
      </c>
      <c r="G47" s="504">
        <v>3133256336</v>
      </c>
      <c r="H47" s="515">
        <v>4.084149015375825E-2</v>
      </c>
    </row>
    <row r="48" spans="1:8" ht="15" hidden="1" x14ac:dyDescent="0.2">
      <c r="A48" s="516" t="s">
        <v>2234</v>
      </c>
      <c r="B48" s="520" t="s">
        <v>2169</v>
      </c>
      <c r="C48" s="519">
        <v>814872319</v>
      </c>
      <c r="D48" s="519">
        <v>750287662</v>
      </c>
      <c r="E48" s="519">
        <v>769787805</v>
      </c>
      <c r="F48" s="519">
        <v>798308550</v>
      </c>
      <c r="G48" s="519">
        <v>3133256336</v>
      </c>
      <c r="H48" s="532"/>
    </row>
    <row r="49" spans="1:8" hidden="1" x14ac:dyDescent="0.2">
      <c r="A49" s="516" t="s">
        <v>2235</v>
      </c>
      <c r="B49" s="514" t="s">
        <v>2236</v>
      </c>
      <c r="C49" s="504">
        <v>15347416981</v>
      </c>
      <c r="D49" s="504">
        <v>13181723592</v>
      </c>
      <c r="E49" s="504">
        <v>12716801442</v>
      </c>
      <c r="F49" s="504">
        <v>12243725780</v>
      </c>
      <c r="G49" s="504">
        <v>53489667795</v>
      </c>
      <c r="H49" s="515">
        <v>0.69722917830789699</v>
      </c>
    </row>
    <row r="50" spans="1:8" hidden="1" x14ac:dyDescent="0.2">
      <c r="A50" s="516" t="s">
        <v>2237</v>
      </c>
      <c r="B50" s="520" t="s">
        <v>2169</v>
      </c>
      <c r="C50" s="519">
        <v>6070848995</v>
      </c>
      <c r="D50" s="519">
        <v>2156110915</v>
      </c>
      <c r="E50" s="519">
        <v>1136759198</v>
      </c>
      <c r="F50" s="519">
        <v>4819759592</v>
      </c>
      <c r="G50" s="519">
        <v>14183478700</v>
      </c>
      <c r="H50" s="1083"/>
    </row>
    <row r="51" spans="1:8" hidden="1" x14ac:dyDescent="0.2">
      <c r="A51" s="516" t="s">
        <v>2238</v>
      </c>
      <c r="B51" s="520" t="s">
        <v>2171</v>
      </c>
      <c r="C51" s="519">
        <v>524308800</v>
      </c>
      <c r="D51" s="519">
        <v>0</v>
      </c>
      <c r="E51" s="519">
        <v>0</v>
      </c>
      <c r="F51" s="519">
        <v>0</v>
      </c>
      <c r="G51" s="519">
        <v>524308800</v>
      </c>
      <c r="H51" s="1084"/>
    </row>
    <row r="52" spans="1:8" hidden="1" x14ac:dyDescent="0.2">
      <c r="A52" s="533" t="s">
        <v>2239</v>
      </c>
      <c r="B52" s="520" t="s">
        <v>2240</v>
      </c>
      <c r="C52" s="519">
        <v>1188000000</v>
      </c>
      <c r="D52" s="519">
        <v>1070080000</v>
      </c>
      <c r="E52" s="519">
        <v>1101240000</v>
      </c>
      <c r="F52" s="519">
        <v>1133160000</v>
      </c>
      <c r="G52" s="519">
        <v>4492480000</v>
      </c>
      <c r="H52" s="1084"/>
    </row>
    <row r="53" spans="1:8" hidden="1" x14ac:dyDescent="0.2">
      <c r="A53" s="516" t="s">
        <v>2241</v>
      </c>
      <c r="B53" s="534" t="s">
        <v>2197</v>
      </c>
      <c r="C53" s="519">
        <v>7548704896</v>
      </c>
      <c r="D53" s="519">
        <v>7343613840</v>
      </c>
      <c r="E53" s="519">
        <v>6728802244</v>
      </c>
      <c r="F53" s="519">
        <v>6290806188</v>
      </c>
      <c r="G53" s="519">
        <v>27911927168</v>
      </c>
      <c r="H53" s="1084"/>
    </row>
    <row r="54" spans="1:8" hidden="1" x14ac:dyDescent="0.2">
      <c r="A54" s="516" t="s">
        <v>2242</v>
      </c>
      <c r="B54" s="534" t="s">
        <v>2179</v>
      </c>
      <c r="C54" s="519">
        <v>15554290</v>
      </c>
      <c r="D54" s="519">
        <v>0</v>
      </c>
      <c r="E54" s="519">
        <v>0</v>
      </c>
      <c r="F54" s="519">
        <v>0</v>
      </c>
      <c r="G54" s="519">
        <v>15554290</v>
      </c>
      <c r="H54" s="1085"/>
    </row>
    <row r="55" spans="1:8" ht="15" hidden="1" x14ac:dyDescent="0.2">
      <c r="A55" s="516" t="s">
        <v>2243</v>
      </c>
      <c r="B55" s="534" t="s">
        <v>2209</v>
      </c>
      <c r="C55" s="519">
        <v>0</v>
      </c>
      <c r="D55" s="519">
        <v>2611918837</v>
      </c>
      <c r="E55" s="519">
        <v>3750000000</v>
      </c>
      <c r="F55" s="519">
        <v>0</v>
      </c>
      <c r="G55" s="519">
        <v>6361918837</v>
      </c>
      <c r="H55" s="528"/>
    </row>
    <row r="56" spans="1:8" ht="25.5" hidden="1" x14ac:dyDescent="0.2">
      <c r="A56" s="516" t="s">
        <v>2244</v>
      </c>
      <c r="B56" s="514" t="s">
        <v>2245</v>
      </c>
      <c r="C56" s="504">
        <v>5284743279</v>
      </c>
      <c r="D56" s="504">
        <v>1335790000</v>
      </c>
      <c r="E56" s="504">
        <v>1375715000.0000002</v>
      </c>
      <c r="F56" s="504">
        <v>1416768000</v>
      </c>
      <c r="G56" s="504">
        <v>9413016279</v>
      </c>
      <c r="H56" s="515">
        <v>0.12269714649862742</v>
      </c>
    </row>
    <row r="57" spans="1:8" ht="15" hidden="1" x14ac:dyDescent="0.2">
      <c r="A57" s="516" t="s">
        <v>2246</v>
      </c>
      <c r="B57" s="534" t="s">
        <v>2247</v>
      </c>
      <c r="C57" s="519">
        <v>5284743279</v>
      </c>
      <c r="D57" s="519">
        <v>1335790000</v>
      </c>
      <c r="E57" s="519">
        <v>1375715000.0000002</v>
      </c>
      <c r="F57" s="519">
        <v>1416768000</v>
      </c>
      <c r="G57" s="519">
        <v>9413016279</v>
      </c>
      <c r="H57" s="532"/>
    </row>
    <row r="58" spans="1:8" ht="30" hidden="1" x14ac:dyDescent="0.2">
      <c r="A58" s="509">
        <v>3</v>
      </c>
      <c r="B58" s="531" t="s">
        <v>2248</v>
      </c>
      <c r="C58" s="511">
        <v>7033689893</v>
      </c>
      <c r="D58" s="511">
        <v>9058693244</v>
      </c>
      <c r="E58" s="511">
        <v>11606870320</v>
      </c>
      <c r="F58" s="511">
        <v>14294304701</v>
      </c>
      <c r="G58" s="511">
        <v>41993558158</v>
      </c>
      <c r="H58" s="512">
        <v>5.7501652891110172E-2</v>
      </c>
    </row>
    <row r="59" spans="1:8" hidden="1" x14ac:dyDescent="0.2">
      <c r="A59" s="513" t="s">
        <v>2249</v>
      </c>
      <c r="B59" s="514" t="s">
        <v>2250</v>
      </c>
      <c r="C59" s="504">
        <v>960729756</v>
      </c>
      <c r="D59" s="504">
        <v>3235961092</v>
      </c>
      <c r="E59" s="504">
        <v>5700240000</v>
      </c>
      <c r="F59" s="504">
        <v>8185480000</v>
      </c>
      <c r="G59" s="504">
        <v>18082410848</v>
      </c>
      <c r="H59" s="515">
        <v>0.43059963578140387</v>
      </c>
    </row>
    <row r="60" spans="1:8" ht="15" hidden="1" x14ac:dyDescent="0.2">
      <c r="A60" s="513" t="s">
        <v>2251</v>
      </c>
      <c r="B60" s="534" t="s">
        <v>2169</v>
      </c>
      <c r="C60" s="519">
        <v>960729756</v>
      </c>
      <c r="D60" s="519">
        <v>760961092</v>
      </c>
      <c r="E60" s="519">
        <v>1020000000</v>
      </c>
      <c r="F60" s="519">
        <v>3775000000</v>
      </c>
      <c r="G60" s="519">
        <v>6516690848</v>
      </c>
      <c r="H60" s="535"/>
    </row>
    <row r="61" spans="1:8" hidden="1" x14ac:dyDescent="0.2">
      <c r="A61" s="513" t="s">
        <v>2252</v>
      </c>
      <c r="B61" s="514" t="s">
        <v>2253</v>
      </c>
      <c r="C61" s="504">
        <v>150000000</v>
      </c>
      <c r="D61" s="504">
        <v>134002480</v>
      </c>
      <c r="E61" s="504">
        <v>139729933</v>
      </c>
      <c r="F61" s="504">
        <v>159146632</v>
      </c>
      <c r="G61" s="504">
        <v>582879045</v>
      </c>
      <c r="H61" s="515">
        <v>1.388020140629494E-2</v>
      </c>
    </row>
    <row r="62" spans="1:8" ht="15" hidden="1" x14ac:dyDescent="0.2">
      <c r="A62" s="513" t="s">
        <v>2254</v>
      </c>
      <c r="B62" s="534" t="s">
        <v>2169</v>
      </c>
      <c r="C62" s="519">
        <v>150000000</v>
      </c>
      <c r="D62" s="519">
        <v>134002480</v>
      </c>
      <c r="E62" s="519">
        <v>139729933</v>
      </c>
      <c r="F62" s="519">
        <v>159146632</v>
      </c>
      <c r="G62" s="519">
        <v>582879045</v>
      </c>
      <c r="H62" s="532"/>
    </row>
    <row r="63" spans="1:8" hidden="1" x14ac:dyDescent="0.2">
      <c r="A63" s="513" t="s">
        <v>2255</v>
      </c>
      <c r="B63" s="514" t="s">
        <v>2256</v>
      </c>
      <c r="C63" s="504">
        <v>3929368137</v>
      </c>
      <c r="D63" s="504">
        <v>3744812207</v>
      </c>
      <c r="E63" s="504">
        <v>3713941142</v>
      </c>
      <c r="F63" s="504">
        <v>3762781810</v>
      </c>
      <c r="G63" s="504">
        <v>15150903296</v>
      </c>
      <c r="H63" s="515">
        <v>0.36079112989175627</v>
      </c>
    </row>
    <row r="64" spans="1:8" hidden="1" x14ac:dyDescent="0.2">
      <c r="A64" s="513" t="s">
        <v>2257</v>
      </c>
      <c r="B64" s="534" t="s">
        <v>2169</v>
      </c>
      <c r="C64" s="519">
        <v>3790705858</v>
      </c>
      <c r="D64" s="519">
        <v>3644812207</v>
      </c>
      <c r="E64" s="519">
        <v>3611941142</v>
      </c>
      <c r="F64" s="519">
        <v>3657781810</v>
      </c>
      <c r="G64" s="519">
        <v>14705241017</v>
      </c>
      <c r="H64" s="1083"/>
    </row>
    <row r="65" spans="1:13" hidden="1" x14ac:dyDescent="0.2">
      <c r="A65" s="513" t="s">
        <v>2258</v>
      </c>
      <c r="B65" s="534" t="s">
        <v>2259</v>
      </c>
      <c r="C65" s="519">
        <v>133357533</v>
      </c>
      <c r="D65" s="519">
        <v>98000000</v>
      </c>
      <c r="E65" s="519">
        <v>100000000</v>
      </c>
      <c r="F65" s="519">
        <v>103000000</v>
      </c>
      <c r="G65" s="519">
        <v>434357533</v>
      </c>
      <c r="H65" s="1084"/>
    </row>
    <row r="66" spans="1:13" hidden="1" x14ac:dyDescent="0.2">
      <c r="A66" s="513" t="s">
        <v>2260</v>
      </c>
      <c r="B66" s="534" t="s">
        <v>2261</v>
      </c>
      <c r="C66" s="519">
        <v>5304746</v>
      </c>
      <c r="D66" s="519">
        <v>2000000</v>
      </c>
      <c r="E66" s="519">
        <v>2000000</v>
      </c>
      <c r="F66" s="519">
        <v>2000000</v>
      </c>
      <c r="G66" s="519">
        <v>11304746</v>
      </c>
      <c r="H66" s="1085"/>
    </row>
    <row r="67" spans="1:13" hidden="1" x14ac:dyDescent="0.2">
      <c r="A67" s="513" t="s">
        <v>2262</v>
      </c>
      <c r="B67" s="514" t="s">
        <v>2263</v>
      </c>
      <c r="C67" s="504">
        <v>1993592000</v>
      </c>
      <c r="D67" s="504">
        <v>1943917465</v>
      </c>
      <c r="E67" s="504">
        <v>2052959245</v>
      </c>
      <c r="F67" s="504">
        <v>2186896259</v>
      </c>
      <c r="G67" s="504">
        <v>8177364969</v>
      </c>
      <c r="H67" s="515">
        <v>0.19472903292054491</v>
      </c>
    </row>
    <row r="68" spans="1:13" hidden="1" x14ac:dyDescent="0.2">
      <c r="A68" s="513" t="s">
        <v>2264</v>
      </c>
      <c r="B68" s="534" t="s">
        <v>2169</v>
      </c>
      <c r="C68" s="519">
        <v>941592000</v>
      </c>
      <c r="D68" s="519">
        <v>860917465</v>
      </c>
      <c r="E68" s="519">
        <v>937959245</v>
      </c>
      <c r="F68" s="519">
        <v>1038896259</v>
      </c>
      <c r="G68" s="519">
        <v>3779364969</v>
      </c>
      <c r="H68" s="1083"/>
    </row>
    <row r="69" spans="1:13" hidden="1" x14ac:dyDescent="0.2">
      <c r="A69" s="513" t="s">
        <v>2265</v>
      </c>
      <c r="B69" s="534" t="s">
        <v>2266</v>
      </c>
      <c r="C69" s="519">
        <v>1052000000</v>
      </c>
      <c r="D69" s="519">
        <v>1083000000</v>
      </c>
      <c r="E69" s="519">
        <v>1115000000</v>
      </c>
      <c r="F69" s="519">
        <v>1148000000</v>
      </c>
      <c r="G69" s="519">
        <v>4398000000</v>
      </c>
      <c r="H69" s="1085"/>
    </row>
    <row r="70" spans="1:13" ht="30" hidden="1" x14ac:dyDescent="0.2">
      <c r="A70" s="509">
        <v>4</v>
      </c>
      <c r="B70" s="531" t="s">
        <v>2267</v>
      </c>
      <c r="C70" s="511">
        <v>7139901001</v>
      </c>
      <c r="D70" s="511">
        <v>6230090000</v>
      </c>
      <c r="E70" s="511">
        <v>6722322000</v>
      </c>
      <c r="F70" s="511">
        <v>6951499000</v>
      </c>
      <c r="G70" s="511">
        <v>27043812001</v>
      </c>
      <c r="H70" s="512">
        <v>3.7031010439340289E-2</v>
      </c>
    </row>
    <row r="71" spans="1:13" ht="15" hidden="1" customHeight="1" x14ac:dyDescent="0.2">
      <c r="A71" s="513" t="s">
        <v>2268</v>
      </c>
      <c r="B71" s="536" t="s">
        <v>2269</v>
      </c>
      <c r="C71" s="504">
        <v>1752484144</v>
      </c>
      <c r="D71" s="504">
        <v>1800780000</v>
      </c>
      <c r="E71" s="504">
        <v>1859520000</v>
      </c>
      <c r="F71" s="504">
        <v>1996890000</v>
      </c>
      <c r="G71" s="504">
        <v>7409674144</v>
      </c>
      <c r="H71" s="532">
        <v>0.27398778484800929</v>
      </c>
    </row>
    <row r="72" spans="1:13" ht="15" hidden="1" customHeight="1" x14ac:dyDescent="0.2">
      <c r="A72" s="513" t="s">
        <v>2270</v>
      </c>
      <c r="B72" s="513" t="s">
        <v>2169</v>
      </c>
      <c r="C72" s="519">
        <v>1752484144</v>
      </c>
      <c r="D72" s="519">
        <v>1800780000</v>
      </c>
      <c r="E72" s="519">
        <v>1859520000</v>
      </c>
      <c r="F72" s="519">
        <v>1996890000</v>
      </c>
      <c r="G72" s="519">
        <v>7409674144</v>
      </c>
      <c r="H72" s="532"/>
    </row>
    <row r="73" spans="1:13" ht="25.5" hidden="1" x14ac:dyDescent="0.2">
      <c r="A73" s="513" t="s">
        <v>2271</v>
      </c>
      <c r="B73" s="514" t="s">
        <v>2272</v>
      </c>
      <c r="C73" s="504">
        <v>5387416857</v>
      </c>
      <c r="D73" s="504">
        <v>4429310000</v>
      </c>
      <c r="E73" s="504">
        <v>4862802000</v>
      </c>
      <c r="F73" s="504">
        <v>4954609000</v>
      </c>
      <c r="G73" s="504">
        <v>19634137857</v>
      </c>
      <c r="H73" s="532">
        <v>0.72601221515199066</v>
      </c>
    </row>
    <row r="74" spans="1:13" ht="15" hidden="1" x14ac:dyDescent="0.2">
      <c r="A74" s="513" t="s">
        <v>2273</v>
      </c>
      <c r="B74" s="513" t="s">
        <v>2169</v>
      </c>
      <c r="C74" s="519">
        <v>2913280707</v>
      </c>
      <c r="D74" s="519">
        <v>2025310000</v>
      </c>
      <c r="E74" s="519">
        <v>2387802000</v>
      </c>
      <c r="F74" s="519">
        <v>2406609000</v>
      </c>
      <c r="G74" s="519">
        <v>9733001707</v>
      </c>
      <c r="H74" s="532"/>
    </row>
    <row r="75" spans="1:13" ht="15" hidden="1" x14ac:dyDescent="0.2">
      <c r="A75" s="513" t="s">
        <v>2274</v>
      </c>
      <c r="B75" s="513" t="s">
        <v>2275</v>
      </c>
      <c r="C75" s="519">
        <v>2474136150</v>
      </c>
      <c r="D75" s="519">
        <v>2404000000</v>
      </c>
      <c r="E75" s="519">
        <v>2475000000</v>
      </c>
      <c r="F75" s="519">
        <v>2548000000</v>
      </c>
      <c r="G75" s="519">
        <v>9901136150</v>
      </c>
      <c r="H75" s="532"/>
    </row>
    <row r="76" spans="1:13" ht="30" hidden="1" x14ac:dyDescent="0.2">
      <c r="A76" s="509">
        <v>5</v>
      </c>
      <c r="B76" s="531" t="s">
        <v>2276</v>
      </c>
      <c r="C76" s="511">
        <v>1150895000</v>
      </c>
      <c r="D76" s="511">
        <v>922730359</v>
      </c>
      <c r="E76" s="511">
        <v>998337883</v>
      </c>
      <c r="F76" s="511">
        <v>1095204293</v>
      </c>
      <c r="G76" s="511">
        <v>4167167535</v>
      </c>
      <c r="H76" s="512">
        <v>5.7060899730170759E-3</v>
      </c>
      <c r="M76" s="537"/>
    </row>
    <row r="77" spans="1:13" ht="15" hidden="1" x14ac:dyDescent="0.2">
      <c r="A77" s="516" t="s">
        <v>2277</v>
      </c>
      <c r="B77" s="514" t="s">
        <v>2278</v>
      </c>
      <c r="C77" s="504">
        <v>1150895000</v>
      </c>
      <c r="D77" s="504">
        <v>922730359</v>
      </c>
      <c r="E77" s="504">
        <v>998337883</v>
      </c>
      <c r="F77" s="504">
        <v>1095204293</v>
      </c>
      <c r="G77" s="504">
        <v>4167167535</v>
      </c>
      <c r="H77" s="532">
        <v>1</v>
      </c>
      <c r="M77" s="537"/>
    </row>
    <row r="78" spans="1:13" ht="15" hidden="1" x14ac:dyDescent="0.2">
      <c r="A78" s="516" t="s">
        <v>2279</v>
      </c>
      <c r="B78" s="513" t="s">
        <v>2169</v>
      </c>
      <c r="C78" s="519">
        <v>675320000</v>
      </c>
      <c r="D78" s="519">
        <v>611973418</v>
      </c>
      <c r="E78" s="519">
        <v>666737697</v>
      </c>
      <c r="F78" s="519">
        <v>701143391</v>
      </c>
      <c r="G78" s="519">
        <v>2655174506</v>
      </c>
      <c r="H78" s="532"/>
      <c r="M78" s="537"/>
    </row>
    <row r="79" spans="1:13" ht="15" hidden="1" x14ac:dyDescent="0.2">
      <c r="A79" s="516" t="s">
        <v>2280</v>
      </c>
      <c r="B79" s="520" t="s">
        <v>2171</v>
      </c>
      <c r="C79" s="519">
        <v>113400000</v>
      </c>
      <c r="D79" s="519">
        <v>116760855</v>
      </c>
      <c r="E79" s="519">
        <v>120243778</v>
      </c>
      <c r="F79" s="519">
        <v>123851091</v>
      </c>
      <c r="G79" s="519">
        <v>474255724</v>
      </c>
      <c r="H79" s="532"/>
      <c r="M79" s="537"/>
    </row>
    <row r="80" spans="1:13" ht="12.75" hidden="1" customHeight="1" x14ac:dyDescent="0.2">
      <c r="A80" s="516" t="s">
        <v>2281</v>
      </c>
      <c r="B80" s="514" t="s">
        <v>2282</v>
      </c>
      <c r="C80" s="504">
        <v>0</v>
      </c>
      <c r="D80" s="504">
        <v>0</v>
      </c>
      <c r="E80" s="504">
        <v>0</v>
      </c>
      <c r="F80" s="504">
        <v>0</v>
      </c>
      <c r="G80" s="504">
        <v>0</v>
      </c>
      <c r="H80" s="532">
        <v>0</v>
      </c>
      <c r="M80" s="537"/>
    </row>
    <row r="81" spans="1:13" ht="12.75" hidden="1" customHeight="1" x14ac:dyDescent="0.2">
      <c r="A81" s="516" t="s">
        <v>2283</v>
      </c>
      <c r="B81" s="513" t="s">
        <v>2169</v>
      </c>
      <c r="C81" s="519">
        <v>362175000</v>
      </c>
      <c r="D81" s="519">
        <v>193996086</v>
      </c>
      <c r="E81" s="519">
        <v>211356408</v>
      </c>
      <c r="F81" s="519">
        <v>270209811</v>
      </c>
      <c r="G81" s="519">
        <v>1037737305</v>
      </c>
      <c r="H81" s="532"/>
      <c r="M81" s="537"/>
    </row>
    <row r="82" spans="1:13" ht="45" hidden="1" x14ac:dyDescent="0.2">
      <c r="A82" s="509">
        <v>6</v>
      </c>
      <c r="B82" s="531" t="s">
        <v>2284</v>
      </c>
      <c r="C82" s="511">
        <v>2230000000</v>
      </c>
      <c r="D82" s="511">
        <v>7539490600</v>
      </c>
      <c r="E82" s="511">
        <v>7359490600</v>
      </c>
      <c r="F82" s="511">
        <v>5199275600</v>
      </c>
      <c r="G82" s="511">
        <v>22328256800</v>
      </c>
      <c r="H82" s="512">
        <v>3.0574014884532433E-2</v>
      </c>
    </row>
    <row r="83" spans="1:13" ht="15" hidden="1" x14ac:dyDescent="0.2">
      <c r="A83" s="516" t="s">
        <v>2285</v>
      </c>
      <c r="B83" s="514" t="s">
        <v>2286</v>
      </c>
      <c r="C83" s="504">
        <v>1600000000</v>
      </c>
      <c r="D83" s="504">
        <v>1500000000</v>
      </c>
      <c r="E83" s="504">
        <v>1200000000</v>
      </c>
      <c r="F83" s="504">
        <v>1200000000</v>
      </c>
      <c r="G83" s="504">
        <v>5500000000</v>
      </c>
      <c r="H83" s="532">
        <v>0.24632464814718541</v>
      </c>
    </row>
    <row r="84" spans="1:13" ht="15" hidden="1" x14ac:dyDescent="0.2">
      <c r="A84" s="516" t="s">
        <v>2287</v>
      </c>
      <c r="B84" s="534" t="s">
        <v>2169</v>
      </c>
      <c r="C84" s="519">
        <v>1500000000</v>
      </c>
      <c r="D84" s="519">
        <v>1400000000</v>
      </c>
      <c r="E84" s="519">
        <v>1100000000</v>
      </c>
      <c r="F84" s="519">
        <v>1100000000</v>
      </c>
      <c r="G84" s="519">
        <v>5100000000</v>
      </c>
      <c r="H84" s="532"/>
    </row>
    <row r="85" spans="1:13" ht="25.5" hidden="1" x14ac:dyDescent="0.2">
      <c r="A85" s="516" t="s">
        <v>2288</v>
      </c>
      <c r="B85" s="514" t="s">
        <v>2289</v>
      </c>
      <c r="C85" s="504">
        <v>630000000</v>
      </c>
      <c r="D85" s="504">
        <v>6039490600</v>
      </c>
      <c r="E85" s="504">
        <v>6159490600</v>
      </c>
      <c r="F85" s="504">
        <v>3999275600</v>
      </c>
      <c r="G85" s="504">
        <v>16828256800</v>
      </c>
      <c r="H85" s="532">
        <v>0.75367535185281465</v>
      </c>
    </row>
    <row r="86" spans="1:13" ht="15" hidden="1" x14ac:dyDescent="0.2">
      <c r="A86" s="516" t="s">
        <v>2290</v>
      </c>
      <c r="B86" s="534" t="s">
        <v>2169</v>
      </c>
      <c r="C86" s="519">
        <v>450000000</v>
      </c>
      <c r="D86" s="519">
        <v>4094436763</v>
      </c>
      <c r="E86" s="519">
        <v>7785927584</v>
      </c>
      <c r="F86" s="519">
        <v>7115480000</v>
      </c>
      <c r="G86" s="519">
        <v>19445844347</v>
      </c>
      <c r="H86" s="532"/>
    </row>
    <row r="87" spans="1:13" ht="15" hidden="1" x14ac:dyDescent="0.2">
      <c r="A87" s="516" t="s">
        <v>2291</v>
      </c>
      <c r="B87" s="534" t="s">
        <v>2171</v>
      </c>
      <c r="C87" s="519">
        <v>0</v>
      </c>
      <c r="D87" s="519">
        <v>494779572</v>
      </c>
      <c r="E87" s="519">
        <v>0</v>
      </c>
      <c r="F87" s="519">
        <v>936435600</v>
      </c>
      <c r="G87" s="519">
        <v>1431215172</v>
      </c>
      <c r="H87" s="532"/>
    </row>
    <row r="88" spans="1:13" ht="15" hidden="1" x14ac:dyDescent="0.2">
      <c r="A88" s="516" t="s">
        <v>2292</v>
      </c>
      <c r="B88" s="534" t="s">
        <v>2240</v>
      </c>
      <c r="C88" s="519">
        <v>180000000</v>
      </c>
      <c r="D88" s="519">
        <v>337920000</v>
      </c>
      <c r="E88" s="519">
        <v>347760000</v>
      </c>
      <c r="F88" s="519">
        <v>357840000</v>
      </c>
      <c r="G88" s="519">
        <v>1223520000</v>
      </c>
      <c r="H88" s="532"/>
    </row>
    <row r="89" spans="1:13" ht="15" hidden="1" x14ac:dyDescent="0.2">
      <c r="A89" s="516" t="s">
        <v>2293</v>
      </c>
      <c r="B89" s="534" t="s">
        <v>2199</v>
      </c>
      <c r="C89" s="519">
        <v>0</v>
      </c>
      <c r="D89" s="519">
        <v>3587354265</v>
      </c>
      <c r="E89" s="519">
        <v>2706043016</v>
      </c>
      <c r="F89" s="519">
        <v>0</v>
      </c>
      <c r="G89" s="519">
        <v>6293397281</v>
      </c>
      <c r="H89" s="532"/>
    </row>
    <row r="90" spans="1:13" ht="25.5" hidden="1" x14ac:dyDescent="0.2">
      <c r="A90" s="516" t="s">
        <v>2294</v>
      </c>
      <c r="B90" s="514" t="s">
        <v>2295</v>
      </c>
      <c r="C90" s="504">
        <v>0</v>
      </c>
      <c r="D90" s="504">
        <v>0</v>
      </c>
      <c r="E90" s="504">
        <v>0</v>
      </c>
      <c r="F90" s="504">
        <v>0</v>
      </c>
      <c r="G90" s="504">
        <v>0</v>
      </c>
      <c r="H90" s="532">
        <v>0</v>
      </c>
    </row>
    <row r="91" spans="1:13" ht="15" hidden="1" x14ac:dyDescent="0.2">
      <c r="A91" s="516" t="s">
        <v>2296</v>
      </c>
      <c r="B91" s="534" t="s">
        <v>2169</v>
      </c>
      <c r="C91" s="519">
        <v>100000000</v>
      </c>
      <c r="D91" s="519">
        <v>100000000</v>
      </c>
      <c r="E91" s="519">
        <v>100000000</v>
      </c>
      <c r="F91" s="519">
        <v>100000000</v>
      </c>
      <c r="G91" s="519">
        <v>400000000</v>
      </c>
      <c r="H91" s="532"/>
    </row>
    <row r="92" spans="1:13" ht="30" hidden="1" customHeight="1" x14ac:dyDescent="0.2">
      <c r="A92" s="1086" t="s">
        <v>2297</v>
      </c>
      <c r="B92" s="1086"/>
      <c r="C92" s="538">
        <v>171138560303</v>
      </c>
      <c r="D92" s="538">
        <v>182559627025</v>
      </c>
      <c r="E92" s="538">
        <v>177258521190</v>
      </c>
      <c r="F92" s="538">
        <v>199345048851</v>
      </c>
      <c r="G92" s="538">
        <v>730301757369</v>
      </c>
      <c r="H92" s="539">
        <v>1</v>
      </c>
    </row>
  </sheetData>
  <mergeCells count="10">
    <mergeCell ref="H50:H54"/>
    <mergeCell ref="H64:H66"/>
    <mergeCell ref="H68:H69"/>
    <mergeCell ref="A92:B92"/>
    <mergeCell ref="H5:H12"/>
    <mergeCell ref="H14:H19"/>
    <mergeCell ref="H21:H25"/>
    <mergeCell ref="H27:H30"/>
    <mergeCell ref="H33:H35"/>
    <mergeCell ref="H45:H4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IMDERTY</vt:lpstr>
      <vt:lpstr>PPTO</vt:lpstr>
      <vt:lpstr>indicativo</vt:lpstr>
      <vt:lpstr>fichas</vt:lpstr>
      <vt:lpstr>topes</vt:lpstr>
      <vt:lpstr>IMDERTY!Títulos_a_imprimir</vt:lpstr>
      <vt:lpstr>PPTO!Títulos_a_imprimir</vt:lpstr>
    </vt:vector>
  </TitlesOfParts>
  <Company>Hewlett-Packard Company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ANIDES PACHECO</dc:creator>
  <cp:lastModifiedBy>Gerencia</cp:lastModifiedBy>
  <cp:revision/>
  <cp:lastPrinted>2016-08-22T22:02:36Z</cp:lastPrinted>
  <dcterms:created xsi:type="dcterms:W3CDTF">2013-05-03T13:21:31Z</dcterms:created>
  <dcterms:modified xsi:type="dcterms:W3CDTF">2016-08-27T16:54:54Z</dcterms:modified>
</cp:coreProperties>
</file>